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J:\_BiblioSuisse - Cours\Divers\Heike - Mustervorlage traduction FR\"/>
    </mc:Choice>
  </mc:AlternateContent>
  <xr:revisionPtr revIDLastSave="0" documentId="13_ncr:1_{F12EC846-2547-4CA6-A1E0-FC0AE3E445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ille de la bibliothèque" sheetId="1" r:id="rId1"/>
    <sheet name="Données statistiques" sheetId="9" r:id="rId2"/>
    <sheet name="Résultat" sheetId="10" r:id="rId3"/>
  </sheets>
  <definedNames>
    <definedName name="_xlnm._FilterDatabase" localSheetId="1" hidden="1">'Données statistiques'!$5:$46</definedName>
    <definedName name="niveau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0" l="1"/>
  <c r="E15" i="10"/>
  <c r="E14" i="10"/>
  <c r="E13" i="10"/>
  <c r="E12" i="10"/>
  <c r="F12" i="10" s="1"/>
  <c r="E11" i="10"/>
  <c r="E10" i="10"/>
  <c r="E9" i="10"/>
  <c r="C11" i="10" l="1"/>
  <c r="C12" i="10"/>
  <c r="E8" i="10" l="1"/>
  <c r="F8" i="10" s="1"/>
  <c r="E7" i="10"/>
  <c r="F7" i="10" s="1"/>
  <c r="E6" i="10"/>
  <c r="F6" i="10" s="1"/>
  <c r="F9" i="10"/>
  <c r="F10" i="10"/>
  <c r="F11" i="10"/>
  <c r="F13" i="10"/>
  <c r="F14" i="10"/>
  <c r="F15" i="10"/>
  <c r="F16" i="10"/>
  <c r="B9" i="1" l="1"/>
  <c r="B34" i="1" l="1"/>
  <c r="C6" i="10" s="1"/>
  <c r="B10" i="1"/>
  <c r="B17" i="1"/>
  <c r="C17" i="1"/>
  <c r="C19" i="1" s="1"/>
  <c r="B19" i="1" l="1"/>
  <c r="C15" i="10"/>
  <c r="D8" i="10"/>
  <c r="C7" i="10"/>
  <c r="C8" i="10"/>
  <c r="C9" i="10"/>
  <c r="C10" i="10"/>
  <c r="D15" i="10"/>
  <c r="B18" i="1"/>
  <c r="B20" i="1" s="1"/>
  <c r="C13" i="10" s="1"/>
  <c r="C18" i="1"/>
  <c r="C20" i="1" s="1"/>
  <c r="D13" i="10" s="1"/>
</calcChain>
</file>

<file path=xl/sharedStrings.xml><?xml version="1.0" encoding="utf-8"?>
<sst xmlns="http://schemas.openxmlformats.org/spreadsheetml/2006/main" count="189" uniqueCount="151">
  <si>
    <t>Minimum</t>
  </si>
  <si>
    <t>Maximum</t>
  </si>
  <si>
    <t>min.</t>
  </si>
  <si>
    <t>Niveau 1</t>
  </si>
  <si>
    <t>Niveau 2</t>
  </si>
  <si>
    <t>Niveau 3</t>
  </si>
  <si>
    <t>Niveau 4</t>
  </si>
  <si>
    <t>Niveau 5</t>
  </si>
  <si>
    <t>Nutzung</t>
  </si>
  <si>
    <t>max.</t>
  </si>
  <si>
    <t>Zugänglichkeit</t>
  </si>
  <si>
    <t>Personal</t>
  </si>
  <si>
    <t>A1</t>
  </si>
  <si>
    <t>A2</t>
  </si>
  <si>
    <t>A3</t>
  </si>
  <si>
    <t>A4</t>
  </si>
  <si>
    <t>A5</t>
  </si>
  <si>
    <t>A6</t>
  </si>
  <si>
    <t>A7</t>
  </si>
  <si>
    <t>Logistik</t>
  </si>
  <si>
    <t>Angebot</t>
  </si>
  <si>
    <t>Kommunikation</t>
  </si>
  <si>
    <t>Finanzen</t>
  </si>
  <si>
    <t>Population desservie</t>
  </si>
  <si>
    <r>
      <rPr>
        <b/>
        <sz val="10"/>
        <rFont val="Arial"/>
        <family val="2"/>
      </rPr>
      <t xml:space="preserve">Type de la bibliothèque </t>
    </r>
    <r>
      <rPr>
        <sz val="8"/>
        <rFont val="Arial"/>
        <family val="2"/>
      </rPr>
      <t>(à sélectionner)</t>
    </r>
  </si>
  <si>
    <t>Total Population desservie</t>
  </si>
  <si>
    <t>Population de la commune</t>
  </si>
  <si>
    <r>
      <t xml:space="preserve">Population scolaire desservie </t>
    </r>
    <r>
      <rPr>
        <sz val="8"/>
        <rFont val="Arial"/>
        <family val="2"/>
      </rPr>
      <t>(si bibliothèque scolaire)</t>
    </r>
  </si>
  <si>
    <t>Niveau de la bibliothèque</t>
  </si>
  <si>
    <t>jusqu'à 1'000 habitants</t>
  </si>
  <si>
    <t>Collections (analogue &amp; numérique)</t>
  </si>
  <si>
    <t>Taille de la collection</t>
  </si>
  <si>
    <t>Renouvellement annuel minimal (10%)</t>
  </si>
  <si>
    <t>Renouvellement annuel maximal (20%)</t>
  </si>
  <si>
    <t>Crédit d'acquisition annuel (30.- par document)</t>
  </si>
  <si>
    <t>Ouvertures hebdomadaire minimale</t>
  </si>
  <si>
    <t>Heures minimales par semaine</t>
  </si>
  <si>
    <t>Nbre jours minimaux par semaine</t>
  </si>
  <si>
    <t>Taux de travail du responsable</t>
  </si>
  <si>
    <t>Personnel</t>
  </si>
  <si>
    <t>Surface d'exploitation</t>
  </si>
  <si>
    <r>
      <t>en m</t>
    </r>
    <r>
      <rPr>
        <vertAlign val="superscript"/>
        <sz val="10"/>
        <rFont val="Arial"/>
        <family val="2"/>
      </rPr>
      <t>2</t>
    </r>
  </si>
  <si>
    <t>Responsable de jusqu'à collaborateurs</t>
  </si>
  <si>
    <t>Stagiaires (par mois)</t>
  </si>
  <si>
    <t>Auxiliaires (par heure, plus primes de vacances/jours fériés)</t>
  </si>
  <si>
    <r>
      <t>Répartition approximative des coûts</t>
    </r>
    <r>
      <rPr>
        <b/>
        <sz val="10"/>
        <rFont val="Arial"/>
        <family val="2"/>
      </rPr>
      <t xml:space="preserve"> </t>
    </r>
    <r>
      <rPr>
        <b/>
        <sz val="9"/>
        <rFont val="Arial"/>
        <family val="2"/>
      </rPr>
      <t>(remplir V8)</t>
    </r>
  </si>
  <si>
    <t>remplir V8</t>
  </si>
  <si>
    <t>Coûts salariaux (55-65%)</t>
  </si>
  <si>
    <t>Autres frais de personnel (5-10%)</t>
  </si>
  <si>
    <t>Frais de locaux (10-15%)</t>
  </si>
  <si>
    <t>Coûts matériels et informatiques (10-20%)</t>
  </si>
  <si>
    <t>Données pour la statistique</t>
  </si>
  <si>
    <t>Donnés à remplir</t>
  </si>
  <si>
    <t>LOGISTIQUE</t>
  </si>
  <si>
    <t>OFS &gt; L</t>
  </si>
  <si>
    <t>Questions</t>
  </si>
  <si>
    <t>Surface d'exploitation (en m²)</t>
  </si>
  <si>
    <t>PUBLIC</t>
  </si>
  <si>
    <t>OFS &gt; V1</t>
  </si>
  <si>
    <r>
      <t xml:space="preserve">Nombre d'entrées physiques </t>
    </r>
    <r>
      <rPr>
        <i/>
        <sz val="10"/>
        <rFont val="Arial"/>
        <family val="2"/>
      </rPr>
      <t xml:space="preserve">(nombre de visites: </t>
    </r>
    <r>
      <rPr>
        <i/>
        <u/>
        <sz val="10"/>
        <rFont val="Arial"/>
        <family val="2"/>
      </rPr>
      <t>diviser le chiffre du compteur par 2</t>
    </r>
    <r>
      <rPr>
        <i/>
        <sz val="10"/>
        <rFont val="Arial"/>
        <family val="2"/>
      </rPr>
      <t xml:space="preserve"> / ou estimation des visites)</t>
    </r>
  </si>
  <si>
    <t>OFS &gt; V2</t>
  </si>
  <si>
    <t>Nombre total de bibliothèques (principale, filiales, bibliobus / sans boîte à livres</t>
  </si>
  <si>
    <t>PERSONNEL</t>
  </si>
  <si>
    <t>OFS &gt; V3</t>
  </si>
  <si>
    <t>OFS &gt; V5</t>
  </si>
  <si>
    <t>Nombre de personnes travaillant bénévolement</t>
  </si>
  <si>
    <t>ACCESSIBILITE</t>
  </si>
  <si>
    <t>OFS &gt; V6</t>
  </si>
  <si>
    <t>Nombre d'heures d'ouverture par semaine</t>
  </si>
  <si>
    <t>OFS &gt; V7</t>
  </si>
  <si>
    <t>Nombre de jours d'ouverture par année</t>
  </si>
  <si>
    <t>Nombre de jours d'ouverture hebdomadaire</t>
  </si>
  <si>
    <t>COMMUNICATION</t>
  </si>
  <si>
    <t>Nombre de réunions d'équipe par an</t>
  </si>
  <si>
    <t>DEPENSES</t>
  </si>
  <si>
    <t>OFS &gt; V8</t>
  </si>
  <si>
    <t>Total des dépenses courantes</t>
  </si>
  <si>
    <r>
      <t xml:space="preserve"> à</t>
    </r>
    <r>
      <rPr>
        <sz val="10"/>
        <rFont val="Arial"/>
        <family val="2"/>
      </rPr>
      <t>dont charges de personnel (part de V8)</t>
    </r>
  </si>
  <si>
    <t>OFS &gt; V9</t>
  </si>
  <si>
    <t>OFS &gt; V10</t>
  </si>
  <si>
    <t>Coûts des médias (10-15%)</t>
  </si>
  <si>
    <t>OFS &gt; V4</t>
  </si>
  <si>
    <t>OFS &gt; V11</t>
  </si>
  <si>
    <t>OFFRE</t>
  </si>
  <si>
    <t>OFS &gt; V12</t>
  </si>
  <si>
    <t>Nombre d'unités physiques du fonds (fonds mis en valeur)</t>
  </si>
  <si>
    <t>OFS &gt; V13</t>
  </si>
  <si>
    <t>Nombre d'e-books (titres)</t>
  </si>
  <si>
    <t>OFS &gt; V14</t>
  </si>
  <si>
    <t>OFS &gt; V15</t>
  </si>
  <si>
    <t>Nombre de médias électroniques audiovisuels (titres; sans CD/DVD [ajouter à V12], sans abo [ajouter à V17])</t>
  </si>
  <si>
    <t>OFS &gt; V16</t>
  </si>
  <si>
    <t>Nombre de journaux et périodiques électroniques (titres)</t>
  </si>
  <si>
    <t>OFS &gt; V17</t>
  </si>
  <si>
    <t>Nombre de banque de données</t>
  </si>
  <si>
    <t>OFS &gt; V18</t>
  </si>
  <si>
    <t>OFS &gt; V19</t>
  </si>
  <si>
    <t>Nombre de places de travail (y compris places informatisées et OPAC)</t>
  </si>
  <si>
    <t>Documents éliminés (nombre d'unités physiques)</t>
  </si>
  <si>
    <t>OFS &gt; V20</t>
  </si>
  <si>
    <t>UTILISATION</t>
  </si>
  <si>
    <t>OFS &gt; V21</t>
  </si>
  <si>
    <t>Nombre de prêts de médias physiques</t>
  </si>
  <si>
    <t>OFS &gt; V22</t>
  </si>
  <si>
    <t>Utilisation des e-books (unique titel requests)</t>
  </si>
  <si>
    <t>OFS &gt; V23</t>
  </si>
  <si>
    <t>Utilisation des médias électroniques audiovisuels (item request)</t>
  </si>
  <si>
    <t>OFS &gt; V24</t>
  </si>
  <si>
    <t>OFS &gt; V25</t>
  </si>
  <si>
    <t>Utilisation des banques de données (searches regular)</t>
  </si>
  <si>
    <t>OFS &gt; V26</t>
  </si>
  <si>
    <t>Nombre de manifestations, visites guidées, cours et formations</t>
  </si>
  <si>
    <t>Résultats</t>
  </si>
  <si>
    <t>Indicateur</t>
  </si>
  <si>
    <t xml:space="preserve">Année: </t>
  </si>
  <si>
    <t>Cible</t>
  </si>
  <si>
    <t>Résultat</t>
  </si>
  <si>
    <t>Degré de réussite</t>
  </si>
  <si>
    <r>
      <rPr>
        <b/>
        <sz val="10"/>
        <rFont val="Calibri"/>
        <family val="2"/>
      </rPr>
      <t xml:space="preserve">      →</t>
    </r>
    <r>
      <rPr>
        <sz val="10"/>
        <rFont val="Arial"/>
        <family val="2"/>
      </rPr>
      <t xml:space="preserve"> dont taux de travail de la personne responsable (en %)</t>
    </r>
  </si>
  <si>
    <t>Echanges ont-ils lieu avec l'organisme resp./les autorités</t>
  </si>
  <si>
    <t xml:space="preserve">Accroisement du nombre des médias </t>
  </si>
  <si>
    <t>Accroisement du nombre des médias (analogue)</t>
  </si>
  <si>
    <t xml:space="preserve">Crédit d'acquisition annuel </t>
  </si>
  <si>
    <t>Taille de la collection (analogue et numérique)</t>
  </si>
  <si>
    <t>Taux de travail du/de la responsable (en %)</t>
  </si>
  <si>
    <r>
      <t xml:space="preserve">Temps de travail hebdomadaire </t>
    </r>
    <r>
      <rPr>
        <sz val="8"/>
        <rFont val="Arial"/>
        <family val="2"/>
      </rPr>
      <t>(resp. y compris)</t>
    </r>
  </si>
  <si>
    <t>Taux de rotation des collections (analogue)</t>
  </si>
  <si>
    <t>Date :</t>
  </si>
  <si>
    <t>Titre :</t>
  </si>
  <si>
    <t>Rédacteur :</t>
  </si>
  <si>
    <t>Taille de la bibliothèque</t>
  </si>
  <si>
    <t>Salaire annuel brute selon la fonction</t>
  </si>
  <si>
    <t>Utilisation</t>
  </si>
  <si>
    <t>Y a-t-il eu des échanges avec l'organisme de tutelle?</t>
  </si>
  <si>
    <r>
      <t xml:space="preserve"> à</t>
    </r>
    <r>
      <rPr>
        <sz val="10"/>
        <rFont val="Arial"/>
        <family val="2"/>
      </rPr>
      <t xml:space="preserve">dont imprimés (documents, revues,...) </t>
    </r>
  </si>
  <si>
    <t>Dépenses pour des médias (part de V8)</t>
  </si>
  <si>
    <r>
      <rPr>
        <sz val="10"/>
        <rFont val="Wingdings"/>
        <charset val="2"/>
      </rPr>
      <t xml:space="preserve"> à</t>
    </r>
    <r>
      <rPr>
        <sz val="10"/>
        <rFont val="Arial"/>
        <family val="2"/>
      </rPr>
      <t>dont dépenses pour les médias électroniques (sans DVD/CD) (part de V10)</t>
    </r>
  </si>
  <si>
    <t>Autres médias numériques</t>
  </si>
  <si>
    <t>Utilisation des journaux et périodiques numérique (unique item requests)</t>
  </si>
  <si>
    <t>entre 1'000 et 2'500 habitant·e·s</t>
  </si>
  <si>
    <t>entre 2'501 et 5'000 habitant·e·s</t>
  </si>
  <si>
    <t xml:space="preserve">entre 5'001 et 10'000 habitant·e·s </t>
  </si>
  <si>
    <t>plus de 10'001 habitant·e·s</t>
  </si>
  <si>
    <t>Collaborateurs/trices Bachelor ou formation universitaire (sans fonction de direction)</t>
  </si>
  <si>
    <t>Collaborateurs/trices CFC AID</t>
  </si>
  <si>
    <t>Collaborateurs/trices CLP ou similaire</t>
  </si>
  <si>
    <t>Apprenti·e·s (par mois)</t>
  </si>
  <si>
    <t>Nombre d'utilisateurs/trices actifs/ves (nombre total de personnes sur l'année écoulée qui ont emprunté au moins 1 document)</t>
  </si>
  <si>
    <t>Nombre de collaborateurs/trices salarié·e·s (y compris la personne responsable)</t>
  </si>
  <si>
    <r>
      <t xml:space="preserve">Nombre de collaborateurs/trices salarié·e·s en EPT (EPT = convertis en postes à 100%)
</t>
    </r>
    <r>
      <rPr>
        <sz val="9"/>
        <rFont val="Arial"/>
        <family val="2"/>
      </rPr>
      <t xml:space="preserve">Exemple: un poste à 30% = 0.3, un poste à 50% = 0.5, aditionner les chiffres et cela donne l'EPT = 0.8 </t>
    </r>
  </si>
  <si>
    <t>Nombre des participant·e·s aux manifestations, visites guidées, cours et formations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</si>
</sst>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0"/>
      <name val="Wingdings"/>
      <charset val="2"/>
    </font>
    <font>
      <i/>
      <u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name val="Wingdings 3"/>
      <family val="1"/>
      <charset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vertAlign val="superscript"/>
      <sz val="10"/>
      <name val="Arial"/>
      <family val="2"/>
    </font>
    <font>
      <b/>
      <sz val="9"/>
      <name val="Arial"/>
      <family val="2"/>
    </font>
    <font>
      <b/>
      <sz val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EBF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mediumGray">
        <bgColor theme="6" tint="0.3999755851924192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theme="5" tint="0.59996337778862885"/>
      </patternFill>
    </fill>
    <fill>
      <patternFill patternType="solid">
        <fgColor theme="4" tint="0.79998168889431442"/>
        <bgColor theme="5" tint="0.59996337778862885"/>
      </patternFill>
    </fill>
    <fill>
      <patternFill patternType="solid">
        <fgColor rgb="FFA5A5A5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0" fillId="13" borderId="33" applyNumberFormat="0" applyAlignment="0" applyProtection="0"/>
  </cellStyleXfs>
  <cellXfs count="159">
    <xf numFmtId="0" fontId="0" fillId="0" borderId="0" xfId="0"/>
    <xf numFmtId="0" fontId="9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2" fontId="0" fillId="0" borderId="16" xfId="0" applyNumberFormat="1" applyBorder="1"/>
    <xf numFmtId="0" fontId="0" fillId="0" borderId="16" xfId="0" applyBorder="1"/>
    <xf numFmtId="0" fontId="2" fillId="7" borderId="1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top" wrapText="1"/>
    </xf>
    <xf numFmtId="0" fontId="17" fillId="0" borderId="0" xfId="0" applyFont="1"/>
    <xf numFmtId="2" fontId="0" fillId="0" borderId="0" xfId="0" applyNumberFormat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10" borderId="4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20" fillId="13" borderId="33" xfId="3" applyAlignment="1" applyProtection="1">
      <alignment vertical="center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0" fillId="0" borderId="4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12" xfId="0" applyFont="1" applyBorder="1" applyAlignment="1">
      <alignment horizontal="left"/>
    </xf>
    <xf numFmtId="0" fontId="3" fillId="0" borderId="4" xfId="0" applyFont="1" applyBorder="1" applyAlignment="1">
      <alignment wrapText="1"/>
    </xf>
    <xf numFmtId="0" fontId="2" fillId="0" borderId="5" xfId="0" applyFont="1" applyBorder="1" applyAlignment="1">
      <alignment horizontal="left"/>
    </xf>
    <xf numFmtId="9" fontId="3" fillId="10" borderId="4" xfId="1" applyFont="1" applyFill="1" applyBorder="1" applyAlignment="1" applyProtection="1">
      <alignment vertical="center" wrapText="1"/>
      <protection locked="0"/>
    </xf>
    <xf numFmtId="0" fontId="3" fillId="9" borderId="31" xfId="0" applyFont="1" applyFill="1" applyBorder="1" applyAlignment="1">
      <alignment vertical="center" wrapText="1"/>
    </xf>
    <xf numFmtId="49" fontId="3" fillId="0" borderId="0" xfId="0" applyNumberFormat="1" applyFont="1" applyAlignment="1">
      <alignment wrapText="1"/>
    </xf>
    <xf numFmtId="0" fontId="2" fillId="11" borderId="4" xfId="0" applyFont="1" applyFill="1" applyBorder="1" applyAlignment="1" applyProtection="1">
      <alignment vertical="center" wrapText="1"/>
      <protection locked="0"/>
    </xf>
    <xf numFmtId="2" fontId="2" fillId="12" borderId="4" xfId="1" applyNumberFormat="1" applyFont="1" applyFill="1" applyBorder="1" applyAlignment="1" applyProtection="1">
      <alignment vertical="center" wrapText="1"/>
      <protection locked="0"/>
    </xf>
    <xf numFmtId="0" fontId="2" fillId="12" borderId="4" xfId="0" applyFont="1" applyFill="1" applyBorder="1" applyAlignment="1" applyProtection="1">
      <alignment vertical="center" wrapText="1"/>
      <protection locked="0"/>
    </xf>
    <xf numFmtId="0" fontId="20" fillId="13" borderId="33" xfId="3" applyProtection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1" xfId="0" applyBorder="1"/>
    <xf numFmtId="0" fontId="8" fillId="0" borderId="0" xfId="2" applyAlignment="1" applyProtection="1"/>
    <xf numFmtId="0" fontId="2" fillId="0" borderId="4" xfId="0" applyFont="1" applyBorder="1" applyAlignment="1">
      <alignment vertical="center" wrapText="1"/>
    </xf>
    <xf numFmtId="0" fontId="22" fillId="13" borderId="33" xfId="3" applyFont="1" applyAlignment="1" applyProtection="1">
      <alignment vertical="center" wrapText="1"/>
    </xf>
    <xf numFmtId="0" fontId="18" fillId="0" borderId="0" xfId="0" applyFont="1" applyAlignment="1">
      <alignment vertical="center" wrapText="1"/>
    </xf>
    <xf numFmtId="3" fontId="3" fillId="0" borderId="4" xfId="0" applyNumberFormat="1" applyFont="1" applyBorder="1"/>
    <xf numFmtId="3" fontId="3" fillId="0" borderId="7" xfId="0" applyNumberFormat="1" applyFont="1" applyBorder="1"/>
    <xf numFmtId="0" fontId="5" fillId="3" borderId="4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12" xfId="0" applyFont="1" applyBorder="1"/>
    <xf numFmtId="1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Alignment="1" applyProtection="1">
      <alignment wrapText="1"/>
      <protection locked="0"/>
    </xf>
    <xf numFmtId="0" fontId="5" fillId="5" borderId="8" xfId="0" applyFont="1" applyFill="1" applyBorder="1" applyAlignment="1">
      <alignment vertical="center" wrapText="1"/>
    </xf>
    <xf numFmtId="0" fontId="23" fillId="0" borderId="0" xfId="0" applyFont="1" applyAlignment="1">
      <alignment wrapText="1"/>
    </xf>
    <xf numFmtId="2" fontId="23" fillId="0" borderId="0" xfId="0" applyNumberFormat="1" applyFont="1" applyAlignment="1">
      <alignment wrapText="1"/>
    </xf>
    <xf numFmtId="0" fontId="23" fillId="0" borderId="0" xfId="0" applyFont="1"/>
    <xf numFmtId="2" fontId="23" fillId="0" borderId="0" xfId="0" applyNumberFormat="1" applyFont="1"/>
    <xf numFmtId="0" fontId="24" fillId="0" borderId="0" xfId="0" applyFont="1"/>
    <xf numFmtId="9" fontId="10" fillId="0" borderId="4" xfId="1" applyFont="1" applyFill="1" applyBorder="1" applyAlignment="1" applyProtection="1">
      <alignment horizontal="right"/>
    </xf>
    <xf numFmtId="9" fontId="10" fillId="0" borderId="6" xfId="1" applyFont="1" applyFill="1" applyBorder="1" applyAlignment="1" applyProtection="1">
      <alignment horizontal="right"/>
    </xf>
    <xf numFmtId="3" fontId="3" fillId="0" borderId="0" xfId="0" applyNumberFormat="1" applyFont="1"/>
    <xf numFmtId="0" fontId="10" fillId="0" borderId="4" xfId="0" applyFont="1" applyBorder="1"/>
    <xf numFmtId="1" fontId="2" fillId="4" borderId="5" xfId="0" applyNumberFormat="1" applyFont="1" applyFill="1" applyBorder="1"/>
    <xf numFmtId="0" fontId="10" fillId="0" borderId="4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7" xfId="0" applyFont="1" applyBorder="1"/>
    <xf numFmtId="0" fontId="10" fillId="0" borderId="5" xfId="0" applyFont="1" applyBorder="1" applyAlignment="1">
      <alignment horizontal="left"/>
    </xf>
    <xf numFmtId="0" fontId="10" fillId="0" borderId="5" xfId="0" applyFont="1" applyBorder="1"/>
    <xf numFmtId="0" fontId="3" fillId="0" borderId="7" xfId="0" applyFont="1" applyBorder="1"/>
    <xf numFmtId="0" fontId="5" fillId="5" borderId="35" xfId="0" applyFont="1" applyFill="1" applyBorder="1"/>
    <xf numFmtId="0" fontId="11" fillId="5" borderId="37" xfId="0" applyFont="1" applyFill="1" applyBorder="1" applyAlignment="1">
      <alignment horizontal="left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3" fontId="3" fillId="0" borderId="5" xfId="0" applyNumberFormat="1" applyFont="1" applyBorder="1"/>
    <xf numFmtId="0" fontId="21" fillId="2" borderId="4" xfId="0" applyFont="1" applyFill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right"/>
    </xf>
    <xf numFmtId="9" fontId="10" fillId="0" borderId="4" xfId="1" applyFont="1" applyFill="1" applyBorder="1" applyAlignment="1" applyProtection="1"/>
    <xf numFmtId="0" fontId="10" fillId="0" borderId="11" xfId="0" applyFont="1" applyBorder="1" applyAlignment="1">
      <alignment horizontal="left"/>
    </xf>
    <xf numFmtId="9" fontId="10" fillId="0" borderId="7" xfId="1" applyFont="1" applyFill="1" applyBorder="1" applyAlignment="1" applyProtection="1">
      <alignment horizontal="right"/>
    </xf>
    <xf numFmtId="9" fontId="10" fillId="0" borderId="7" xfId="1" applyFont="1" applyFill="1" applyBorder="1" applyAlignment="1" applyProtection="1"/>
    <xf numFmtId="9" fontId="10" fillId="0" borderId="5" xfId="1" applyFont="1" applyFill="1" applyBorder="1" applyAlignment="1" applyProtection="1">
      <alignment horizontal="right"/>
    </xf>
    <xf numFmtId="1" fontId="11" fillId="5" borderId="10" xfId="0" applyNumberFormat="1" applyFont="1" applyFill="1" applyBorder="1" applyAlignment="1">
      <alignment horizontal="left" vertical="center" wrapText="1"/>
    </xf>
    <xf numFmtId="1" fontId="11" fillId="5" borderId="9" xfId="0" applyNumberFormat="1" applyFont="1" applyFill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5" fillId="5" borderId="35" xfId="0" applyFont="1" applyFill="1" applyBorder="1" applyAlignment="1">
      <alignment vertical="center" wrapText="1"/>
    </xf>
    <xf numFmtId="0" fontId="5" fillId="5" borderId="35" xfId="0" applyFont="1" applyFill="1" applyBorder="1" applyAlignment="1">
      <alignment wrapText="1"/>
    </xf>
    <xf numFmtId="0" fontId="25" fillId="5" borderId="36" xfId="0" applyFont="1" applyFill="1" applyBorder="1" applyAlignment="1">
      <alignment wrapText="1"/>
    </xf>
    <xf numFmtId="0" fontId="27" fillId="0" borderId="0" xfId="0" applyFont="1"/>
    <xf numFmtId="0" fontId="10" fillId="0" borderId="7" xfId="0" applyFont="1" applyBorder="1" applyAlignment="1">
      <alignment horizontal="right"/>
    </xf>
    <xf numFmtId="0" fontId="11" fillId="5" borderId="37" xfId="0" applyFont="1" applyFill="1" applyBorder="1" applyAlignment="1">
      <alignment horizontal="left" vertical="center" wrapText="1"/>
    </xf>
    <xf numFmtId="0" fontId="11" fillId="5" borderId="36" xfId="0" applyFont="1" applyFill="1" applyBorder="1" applyAlignment="1">
      <alignment vertical="center" wrapText="1"/>
    </xf>
    <xf numFmtId="0" fontId="3" fillId="0" borderId="4" xfId="0" applyFont="1" applyBorder="1" applyAlignment="1">
      <alignment vertical="top" wrapText="1"/>
    </xf>
    <xf numFmtId="0" fontId="5" fillId="5" borderId="34" xfId="0" applyFont="1" applyFill="1" applyBorder="1" applyAlignment="1">
      <alignment vertical="center" wrapText="1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26" fillId="0" borderId="35" xfId="0" applyFont="1" applyBorder="1" applyAlignment="1">
      <alignment horizontal="center" vertical="center"/>
    </xf>
    <xf numFmtId="0" fontId="3" fillId="9" borderId="25" xfId="0" applyFont="1" applyFill="1" applyBorder="1" applyAlignment="1">
      <alignment horizontal="center" vertical="center"/>
    </xf>
    <xf numFmtId="0" fontId="3" fillId="9" borderId="25" xfId="1" applyNumberFormat="1" applyFont="1" applyFill="1" applyBorder="1" applyAlignment="1" applyProtection="1">
      <alignment horizontal="center" vertical="center"/>
    </xf>
    <xf numFmtId="1" fontId="2" fillId="5" borderId="41" xfId="0" applyNumberFormat="1" applyFont="1" applyFill="1" applyBorder="1" applyAlignment="1">
      <alignment horizontal="center" vertical="center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5" borderId="42" xfId="0" applyFont="1" applyFill="1" applyBorder="1" applyAlignment="1">
      <alignment vertical="center" wrapText="1"/>
    </xf>
    <xf numFmtId="0" fontId="2" fillId="8" borderId="42" xfId="0" applyFont="1" applyFill="1" applyBorder="1" applyAlignment="1">
      <alignment horizontal="center" vertical="center"/>
    </xf>
    <xf numFmtId="1" fontId="2" fillId="5" borderId="44" xfId="0" applyNumberFormat="1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vertical="center" wrapText="1"/>
    </xf>
    <xf numFmtId="0" fontId="2" fillId="8" borderId="31" xfId="0" applyFont="1" applyFill="1" applyBorder="1" applyAlignment="1">
      <alignment horizontal="center" vertical="center"/>
    </xf>
    <xf numFmtId="9" fontId="3" fillId="5" borderId="43" xfId="1" applyFont="1" applyFill="1" applyBorder="1" applyAlignment="1" applyProtection="1">
      <alignment horizontal="center" vertical="center" wrapText="1"/>
    </xf>
    <xf numFmtId="9" fontId="3" fillId="5" borderId="42" xfId="1" applyFont="1" applyFill="1" applyBorder="1" applyAlignment="1" applyProtection="1">
      <alignment horizontal="center" vertical="center"/>
    </xf>
    <xf numFmtId="9" fontId="3" fillId="5" borderId="45" xfId="1" applyFont="1" applyFill="1" applyBorder="1" applyAlignment="1" applyProtection="1">
      <alignment horizontal="center" vertical="center" wrapText="1"/>
    </xf>
    <xf numFmtId="9" fontId="3" fillId="5" borderId="25" xfId="1" applyFont="1" applyFill="1" applyBorder="1" applyAlignment="1" applyProtection="1">
      <alignment horizontal="center" vertical="center"/>
    </xf>
    <xf numFmtId="0" fontId="3" fillId="9" borderId="42" xfId="0" applyFont="1" applyFill="1" applyBorder="1" applyAlignment="1">
      <alignment vertical="center" wrapText="1"/>
    </xf>
    <xf numFmtId="0" fontId="3" fillId="9" borderId="42" xfId="0" applyFont="1" applyFill="1" applyBorder="1" applyAlignment="1">
      <alignment horizontal="center" vertical="center"/>
    </xf>
    <xf numFmtId="0" fontId="3" fillId="9" borderId="42" xfId="1" applyNumberFormat="1" applyFont="1" applyFill="1" applyBorder="1" applyAlignment="1" applyProtection="1">
      <alignment horizontal="center" vertical="center"/>
    </xf>
    <xf numFmtId="0" fontId="3" fillId="9" borderId="31" xfId="0" applyFont="1" applyFill="1" applyBorder="1" applyAlignment="1">
      <alignment horizontal="center" vertical="center"/>
    </xf>
    <xf numFmtId="0" fontId="3" fillId="9" borderId="31" xfId="1" applyNumberFormat="1" applyFont="1" applyFill="1" applyBorder="1" applyAlignment="1" applyProtection="1">
      <alignment horizontal="center" vertical="center"/>
    </xf>
    <xf numFmtId="0" fontId="3" fillId="5" borderId="42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1" fontId="3" fillId="5" borderId="42" xfId="0" quotePrefix="1" applyNumberFormat="1" applyFont="1" applyFill="1" applyBorder="1" applyAlignment="1">
      <alignment horizontal="center" vertical="center"/>
    </xf>
    <xf numFmtId="49" fontId="3" fillId="5" borderId="31" xfId="0" quotePrefix="1" applyNumberFormat="1" applyFont="1" applyFill="1" applyBorder="1" applyAlignment="1">
      <alignment horizontal="center" vertical="center"/>
    </xf>
    <xf numFmtId="3" fontId="3" fillId="0" borderId="46" xfId="0" applyNumberFormat="1" applyFont="1" applyBorder="1"/>
    <xf numFmtId="2" fontId="3" fillId="9" borderId="42" xfId="1" applyNumberFormat="1" applyFont="1" applyFill="1" applyBorder="1" applyAlignment="1" applyProtection="1">
      <alignment horizontal="center" vertical="center"/>
    </xf>
    <xf numFmtId="3" fontId="3" fillId="5" borderId="31" xfId="0" applyNumberFormat="1" applyFont="1" applyFill="1" applyBorder="1" applyAlignment="1">
      <alignment horizontal="center" vertical="center" wrapText="1"/>
    </xf>
    <xf numFmtId="164" fontId="3" fillId="5" borderId="42" xfId="0" quotePrefix="1" applyNumberFormat="1" applyFont="1" applyFill="1" applyBorder="1" applyAlignment="1">
      <alignment horizontal="center" vertical="center"/>
    </xf>
    <xf numFmtId="2" fontId="3" fillId="5" borderId="17" xfId="0" quotePrefix="1" applyNumberFormat="1" applyFont="1" applyFill="1" applyBorder="1" applyAlignment="1">
      <alignment horizontal="center" vertical="center"/>
    </xf>
    <xf numFmtId="1" fontId="3" fillId="5" borderId="31" xfId="0" quotePrefix="1" applyNumberFormat="1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16" fillId="7" borderId="28" xfId="0" applyFont="1" applyFill="1" applyBorder="1" applyAlignment="1">
      <alignment horizontal="center" vertical="center" wrapText="1"/>
    </xf>
  </cellXfs>
  <cellStyles count="4">
    <cellStyle name="Lien hypertexte" xfId="2" builtinId="8"/>
    <cellStyle name="Normal" xfId="0" builtinId="0"/>
    <cellStyle name="Pourcentage" xfId="1" builtinId="5"/>
    <cellStyle name="Vérification" xfId="3" builtinId="23"/>
  </cellStyles>
  <dxfs count="13">
    <dxf>
      <font>
        <strike val="0"/>
        <color auto="1"/>
      </font>
      <fill>
        <patternFill>
          <bgColor theme="9" tint="0.39994506668294322"/>
        </patternFill>
      </fill>
    </dxf>
    <dxf>
      <fill>
        <patternFill>
          <bgColor rgb="FFED4E33"/>
        </patternFill>
      </fill>
    </dxf>
    <dxf>
      <fill>
        <patternFill>
          <bgColor rgb="FFF9A763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3300"/>
      <color rgb="FFED3333"/>
      <color rgb="FFED4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1242</xdr:colOff>
      <xdr:row>5</xdr:row>
      <xdr:rowOff>37493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0000000-0008-0000-0400-0000434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228600"/>
          <a:ext cx="1242" cy="907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5</xdr:row>
      <xdr:rowOff>635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444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619125"/>
          <a:ext cx="0" cy="918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5</xdr:row>
      <xdr:rowOff>635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0400-0000454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619125"/>
          <a:ext cx="0" cy="918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5</xdr:row>
      <xdr:rowOff>37493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00000000-0008-0000-0400-0000464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228600"/>
          <a:ext cx="0" cy="907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5</xdr:row>
      <xdr:rowOff>37493</xdr:rowOff>
    </xdr:to>
    <xdr:pic>
      <xdr:nvPicPr>
        <xdr:cNvPr id="6" name="Image 2">
          <a:extLst>
            <a:ext uri="{FF2B5EF4-FFF2-40B4-BE49-F238E27FC236}">
              <a16:creationId xmlns:a16="http://schemas.microsoft.com/office/drawing/2014/main" id="{00000000-0008-0000-0400-0000474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228600"/>
          <a:ext cx="0" cy="907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G53"/>
  <sheetViews>
    <sheetView tabSelected="1" topLeftCell="A27" zoomScaleNormal="100" workbookViewId="0">
      <selection activeCell="A41" sqref="A41"/>
    </sheetView>
  </sheetViews>
  <sheetFormatPr baseColWidth="10" defaultColWidth="11.42578125" defaultRowHeight="14.25" x14ac:dyDescent="0.2"/>
  <cols>
    <col min="1" max="1" width="44.5703125" style="67" customWidth="1"/>
    <col min="2" max="4" width="32.7109375" style="67" customWidth="1"/>
    <col min="5" max="5" width="23.42578125" style="67" customWidth="1"/>
    <col min="6" max="6" width="19.5703125" style="67" customWidth="1"/>
    <col min="7" max="7" width="17.140625" style="67" customWidth="1"/>
    <col min="8" max="16384" width="11.42578125" style="67"/>
  </cols>
  <sheetData>
    <row r="1" spans="1:7" s="65" customFormat="1" ht="22.5" customHeight="1" x14ac:dyDescent="0.2">
      <c r="A1" s="33" t="s">
        <v>128</v>
      </c>
      <c r="B1" s="62"/>
      <c r="E1" s="66"/>
    </row>
    <row r="2" spans="1:7" x14ac:dyDescent="0.2">
      <c r="A2" s="32" t="s">
        <v>127</v>
      </c>
      <c r="B2" s="62"/>
      <c r="E2" s="68"/>
    </row>
    <row r="3" spans="1:7" ht="15" thickBot="1" x14ac:dyDescent="0.25">
      <c r="A3" s="39" t="s">
        <v>129</v>
      </c>
      <c r="B3" s="63"/>
      <c r="E3" s="68"/>
    </row>
    <row r="4" spans="1:7" s="99" customFormat="1" ht="21" thickBot="1" x14ac:dyDescent="0.35">
      <c r="A4" s="139" t="s">
        <v>130</v>
      </c>
      <c r="B4" s="140"/>
    </row>
    <row r="5" spans="1:7" ht="16.5" thickBot="1" x14ac:dyDescent="0.25">
      <c r="A5" s="137" t="s">
        <v>23</v>
      </c>
      <c r="B5" s="138"/>
    </row>
    <row r="6" spans="1:7" s="65" customFormat="1" x14ac:dyDescent="0.2">
      <c r="A6" s="58" t="s">
        <v>24</v>
      </c>
      <c r="B6" s="86"/>
      <c r="F6" s="42"/>
      <c r="G6" s="42"/>
    </row>
    <row r="7" spans="1:7" x14ac:dyDescent="0.2">
      <c r="A7" s="59" t="s">
        <v>26</v>
      </c>
      <c r="B7" s="61"/>
    </row>
    <row r="8" spans="1:7" x14ac:dyDescent="0.2">
      <c r="A8" s="59" t="s">
        <v>27</v>
      </c>
      <c r="B8" s="61"/>
    </row>
    <row r="9" spans="1:7" ht="15" thickBot="1" x14ac:dyDescent="0.25">
      <c r="A9" s="60" t="s">
        <v>25</v>
      </c>
      <c r="B9" s="74">
        <f>B7+B8</f>
        <v>0</v>
      </c>
    </row>
    <row r="10" spans="1:7" s="1" customFormat="1" ht="16.5" thickBot="1" x14ac:dyDescent="0.3">
      <c r="A10" s="97" t="s">
        <v>28</v>
      </c>
      <c r="B10" s="98" t="str">
        <f>IF($B$9&lt;1000,"Niveau 1",IF($B$9&lt;2500,"Niveau 2",IF($B$9&lt;5000,"Niveau 3",IF($B$9&lt;10000,"Niveau 4",IF($B$9&gt;=10000,"Niveau 5")))))</f>
        <v>Niveau 1</v>
      </c>
    </row>
    <row r="11" spans="1:7" ht="15" x14ac:dyDescent="0.2">
      <c r="A11" s="76" t="s">
        <v>3</v>
      </c>
      <c r="B11" s="77" t="s">
        <v>29</v>
      </c>
      <c r="C11" s="1"/>
      <c r="D11" s="18"/>
    </row>
    <row r="12" spans="1:7" ht="15" x14ac:dyDescent="0.2">
      <c r="A12" s="75" t="s">
        <v>4</v>
      </c>
      <c r="B12" s="73" t="s">
        <v>139</v>
      </c>
      <c r="C12" s="1"/>
      <c r="D12" s="18"/>
    </row>
    <row r="13" spans="1:7" ht="15" x14ac:dyDescent="0.2">
      <c r="A13" s="75" t="s">
        <v>5</v>
      </c>
      <c r="B13" s="73" t="s">
        <v>140</v>
      </c>
      <c r="C13" s="1"/>
      <c r="D13" s="18"/>
    </row>
    <row r="14" spans="1:7" ht="15" x14ac:dyDescent="0.2">
      <c r="A14" s="75" t="s">
        <v>6</v>
      </c>
      <c r="B14" s="73" t="s">
        <v>141</v>
      </c>
      <c r="C14" s="1"/>
      <c r="D14" s="18"/>
    </row>
    <row r="15" spans="1:7" ht="15.75" thickBot="1" x14ac:dyDescent="0.25">
      <c r="A15" s="78" t="s">
        <v>7</v>
      </c>
      <c r="B15" s="79" t="s">
        <v>142</v>
      </c>
      <c r="C15" s="1"/>
    </row>
    <row r="16" spans="1:7" s="1" customFormat="1" ht="16.5" thickBot="1" x14ac:dyDescent="0.3">
      <c r="A16" s="81" t="s">
        <v>30</v>
      </c>
      <c r="B16" s="82" t="s">
        <v>0</v>
      </c>
      <c r="C16" s="82" t="s">
        <v>1</v>
      </c>
    </row>
    <row r="17" spans="1:5" x14ac:dyDescent="0.2">
      <c r="A17" s="80" t="s">
        <v>31</v>
      </c>
      <c r="B17" s="56">
        <f>IF((B9*1.5)&gt;1500,(B9*1.5),1500 )</f>
        <v>1500</v>
      </c>
      <c r="C17" s="56">
        <f>IF((B9*2)&gt;2000,(B9*2),2000)</f>
        <v>2000</v>
      </c>
      <c r="E17" s="18"/>
    </row>
    <row r="18" spans="1:5" x14ac:dyDescent="0.2">
      <c r="A18" s="38" t="s">
        <v>32</v>
      </c>
      <c r="B18" s="55">
        <f>B17*0.1</f>
        <v>150</v>
      </c>
      <c r="C18" s="55">
        <f>C17*0.1</f>
        <v>200</v>
      </c>
    </row>
    <row r="19" spans="1:5" x14ac:dyDescent="0.2">
      <c r="A19" s="38" t="s">
        <v>33</v>
      </c>
      <c r="B19" s="55">
        <f>B17*0.2</f>
        <v>300</v>
      </c>
      <c r="C19" s="55">
        <f>C17*0.2</f>
        <v>400</v>
      </c>
    </row>
    <row r="20" spans="1:5" ht="15" thickBot="1" x14ac:dyDescent="0.25">
      <c r="A20" s="84" t="s">
        <v>34</v>
      </c>
      <c r="B20" s="85">
        <f>B18*30</f>
        <v>4500</v>
      </c>
      <c r="C20" s="85">
        <f>C18*30</f>
        <v>6000</v>
      </c>
    </row>
    <row r="21" spans="1:5" s="65" customFormat="1" ht="30.75" thickBot="1" x14ac:dyDescent="0.25">
      <c r="A21" s="96" t="s">
        <v>35</v>
      </c>
      <c r="B21" s="101" t="s">
        <v>36</v>
      </c>
      <c r="C21" s="102" t="s">
        <v>37</v>
      </c>
    </row>
    <row r="22" spans="1:5" x14ac:dyDescent="0.2">
      <c r="A22" s="89" t="s">
        <v>3</v>
      </c>
      <c r="B22" s="100">
        <v>10</v>
      </c>
      <c r="C22" s="77">
        <v>4</v>
      </c>
    </row>
    <row r="23" spans="1:5" x14ac:dyDescent="0.2">
      <c r="A23" s="34" t="s">
        <v>4</v>
      </c>
      <c r="B23" s="36">
        <v>12</v>
      </c>
      <c r="C23" s="73">
        <v>4</v>
      </c>
    </row>
    <row r="24" spans="1:5" x14ac:dyDescent="0.2">
      <c r="A24" s="34" t="s">
        <v>5</v>
      </c>
      <c r="B24" s="35">
        <v>18</v>
      </c>
      <c r="C24" s="73">
        <v>5</v>
      </c>
    </row>
    <row r="25" spans="1:5" x14ac:dyDescent="0.2">
      <c r="A25" s="34" t="s">
        <v>6</v>
      </c>
      <c r="B25" s="35">
        <v>30</v>
      </c>
      <c r="C25" s="73">
        <v>6</v>
      </c>
    </row>
    <row r="26" spans="1:5" ht="15" thickBot="1" x14ac:dyDescent="0.25">
      <c r="A26" s="37" t="s">
        <v>7</v>
      </c>
      <c r="B26" s="87">
        <v>40</v>
      </c>
      <c r="C26" s="79">
        <v>6</v>
      </c>
    </row>
    <row r="27" spans="1:5" s="95" customFormat="1" ht="30.75" thickBot="1" x14ac:dyDescent="0.3">
      <c r="A27" s="64" t="s">
        <v>39</v>
      </c>
      <c r="B27" s="93" t="s">
        <v>0</v>
      </c>
      <c r="C27" s="93" t="s">
        <v>1</v>
      </c>
      <c r="D27" s="94" t="s">
        <v>38</v>
      </c>
    </row>
    <row r="28" spans="1:5" x14ac:dyDescent="0.2">
      <c r="A28" s="89" t="s">
        <v>3</v>
      </c>
      <c r="B28" s="90"/>
      <c r="C28" s="91">
        <v>0.7</v>
      </c>
      <c r="D28" s="90"/>
    </row>
    <row r="29" spans="1:5" x14ac:dyDescent="0.2">
      <c r="A29" s="34" t="s">
        <v>4</v>
      </c>
      <c r="B29" s="71">
        <v>0.7</v>
      </c>
      <c r="C29" s="88"/>
      <c r="D29" s="71"/>
    </row>
    <row r="30" spans="1:5" x14ac:dyDescent="0.2">
      <c r="A30" s="34" t="s">
        <v>5</v>
      </c>
      <c r="B30" s="70">
        <v>0.7</v>
      </c>
      <c r="C30" s="88">
        <v>2</v>
      </c>
      <c r="D30" s="70">
        <v>0.5</v>
      </c>
    </row>
    <row r="31" spans="1:5" x14ac:dyDescent="0.2">
      <c r="A31" s="34" t="s">
        <v>6</v>
      </c>
      <c r="B31" s="70">
        <v>1.5</v>
      </c>
      <c r="C31" s="88">
        <v>3</v>
      </c>
      <c r="D31" s="70">
        <v>0.5</v>
      </c>
    </row>
    <row r="32" spans="1:5" ht="15" thickBot="1" x14ac:dyDescent="0.25">
      <c r="A32" s="37" t="s">
        <v>7</v>
      </c>
      <c r="B32" s="92">
        <v>3</v>
      </c>
      <c r="C32" s="88"/>
      <c r="D32" s="70">
        <v>0.5</v>
      </c>
    </row>
    <row r="33" spans="1:4" s="95" customFormat="1" ht="16.5" thickBot="1" x14ac:dyDescent="0.3">
      <c r="A33" s="96" t="s">
        <v>40</v>
      </c>
      <c r="B33" s="94" t="s">
        <v>0</v>
      </c>
    </row>
    <row r="34" spans="1:4" ht="15" thickBot="1" x14ac:dyDescent="0.25">
      <c r="A34" s="83" t="s">
        <v>41</v>
      </c>
      <c r="B34" s="56">
        <f>IF((B9&lt;2400),120,IF((B9&lt;2500),(B9*0.05),IF((B9&lt;2778),125,IF((B9&lt;5000),(B9*0.045),IF((B9&lt;5625),225,IF((B9&gt;=5625),(B9*0.04)))))))</f>
        <v>120</v>
      </c>
      <c r="C34" s="131"/>
    </row>
    <row r="35" spans="1:4" s="95" customFormat="1" ht="16.5" thickBot="1" x14ac:dyDescent="0.3">
      <c r="A35" s="64" t="s">
        <v>131</v>
      </c>
      <c r="B35" s="93" t="s">
        <v>0</v>
      </c>
      <c r="C35" s="94" t="s">
        <v>1</v>
      </c>
    </row>
    <row r="36" spans="1:4" x14ac:dyDescent="0.2">
      <c r="A36" s="83" t="s">
        <v>42</v>
      </c>
      <c r="B36" s="56">
        <v>65000</v>
      </c>
      <c r="C36" s="56">
        <v>95000</v>
      </c>
    </row>
    <row r="37" spans="1:4" ht="25.5" x14ac:dyDescent="0.2">
      <c r="A37" s="38" t="s">
        <v>143</v>
      </c>
      <c r="B37" s="55">
        <v>70000</v>
      </c>
      <c r="C37" s="55">
        <v>90000</v>
      </c>
    </row>
    <row r="38" spans="1:4" x14ac:dyDescent="0.2">
      <c r="A38" s="38" t="s">
        <v>144</v>
      </c>
      <c r="B38" s="55">
        <v>65000</v>
      </c>
      <c r="C38" s="55">
        <v>90000</v>
      </c>
    </row>
    <row r="39" spans="1:4" x14ac:dyDescent="0.2">
      <c r="A39" s="38" t="s">
        <v>145</v>
      </c>
      <c r="B39" s="55">
        <v>60000</v>
      </c>
      <c r="C39" s="55">
        <v>80000</v>
      </c>
    </row>
    <row r="40" spans="1:4" x14ac:dyDescent="0.2">
      <c r="A40" s="38" t="s">
        <v>43</v>
      </c>
      <c r="B40" s="55">
        <v>1000</v>
      </c>
      <c r="C40" s="55">
        <v>1500</v>
      </c>
    </row>
    <row r="41" spans="1:4" x14ac:dyDescent="0.2">
      <c r="A41" s="38" t="s">
        <v>146</v>
      </c>
      <c r="B41" s="55">
        <v>600</v>
      </c>
      <c r="C41" s="55">
        <v>1400</v>
      </c>
    </row>
    <row r="42" spans="1:4" ht="26.25" thickBot="1" x14ac:dyDescent="0.25">
      <c r="A42" s="38" t="s">
        <v>44</v>
      </c>
      <c r="B42" s="55">
        <v>25</v>
      </c>
      <c r="C42" s="55">
        <v>35</v>
      </c>
      <c r="D42" s="72"/>
    </row>
    <row r="43" spans="1:4" ht="28.5" thickBot="1" x14ac:dyDescent="0.25">
      <c r="A43" s="64" t="s">
        <v>45</v>
      </c>
      <c r="B43" s="104" t="s">
        <v>0</v>
      </c>
      <c r="C43" s="104" t="s">
        <v>1</v>
      </c>
    </row>
    <row r="44" spans="1:4" x14ac:dyDescent="0.2">
      <c r="A44" s="103" t="s">
        <v>47</v>
      </c>
      <c r="B44" s="55" t="s">
        <v>46</v>
      </c>
      <c r="C44" s="55" t="s">
        <v>46</v>
      </c>
    </row>
    <row r="45" spans="1:4" x14ac:dyDescent="0.2">
      <c r="A45" s="103" t="s">
        <v>48</v>
      </c>
      <c r="B45" s="55" t="s">
        <v>46</v>
      </c>
      <c r="C45" s="55" t="s">
        <v>46</v>
      </c>
    </row>
    <row r="46" spans="1:4" s="65" customFormat="1" x14ac:dyDescent="0.2">
      <c r="A46" s="103" t="s">
        <v>80</v>
      </c>
      <c r="B46" s="55" t="s">
        <v>46</v>
      </c>
      <c r="C46" s="55" t="s">
        <v>46</v>
      </c>
    </row>
    <row r="47" spans="1:4" x14ac:dyDescent="0.2">
      <c r="A47" s="103" t="s">
        <v>49</v>
      </c>
      <c r="B47" s="55" t="s">
        <v>46</v>
      </c>
      <c r="C47" s="55" t="s">
        <v>46</v>
      </c>
    </row>
    <row r="48" spans="1:4" x14ac:dyDescent="0.2">
      <c r="A48" s="103" t="s">
        <v>50</v>
      </c>
      <c r="B48" s="55" t="s">
        <v>46</v>
      </c>
      <c r="C48" s="55" t="s">
        <v>46</v>
      </c>
    </row>
    <row r="53" spans="1:1" ht="15.75" x14ac:dyDescent="0.25">
      <c r="A53" s="69"/>
    </row>
  </sheetData>
  <mergeCells count="2">
    <mergeCell ref="A5:B5"/>
    <mergeCell ref="A4:B4"/>
  </mergeCells>
  <conditionalFormatting sqref="A11:B11 A22:C22">
    <cfRule type="expression" dxfId="12" priority="87">
      <formula>$B$10="Niveau 1"</formula>
    </cfRule>
  </conditionalFormatting>
  <conditionalFormatting sqref="A12:B12 A23:C23">
    <cfRule type="expression" dxfId="11" priority="91">
      <formula>$B$10="Niveau 2"</formula>
    </cfRule>
  </conditionalFormatting>
  <conditionalFormatting sqref="A13:B13 A24:C24">
    <cfRule type="expression" dxfId="10" priority="95">
      <formula>$B$10="Niveau 3"</formula>
    </cfRule>
  </conditionalFormatting>
  <conditionalFormatting sqref="A14:B14 A25:C25">
    <cfRule type="expression" dxfId="9" priority="99">
      <formula>$B$10="Niveau 4"</formula>
    </cfRule>
  </conditionalFormatting>
  <conditionalFormatting sqref="A15:B15 A26:C26">
    <cfRule type="expression" dxfId="8" priority="103">
      <formula>$B$10="Niveau 5"</formula>
    </cfRule>
  </conditionalFormatting>
  <conditionalFormatting sqref="A28:D28">
    <cfRule type="expression" dxfId="7" priority="2">
      <formula>$B$10="Niveau 1"</formula>
    </cfRule>
  </conditionalFormatting>
  <conditionalFormatting sqref="A29:D29">
    <cfRule type="expression" dxfId="6" priority="3">
      <formula>$B$10="Niveau 2"</formula>
    </cfRule>
  </conditionalFormatting>
  <conditionalFormatting sqref="A30:D30">
    <cfRule type="expression" dxfId="5" priority="4">
      <formula>$B$10="Niveau 3"</formula>
    </cfRule>
  </conditionalFormatting>
  <conditionalFormatting sqref="A31:D31">
    <cfRule type="expression" dxfId="4" priority="5">
      <formula>$B$10="Niveau 4"</formula>
    </cfRule>
  </conditionalFormatting>
  <conditionalFormatting sqref="A32:D32">
    <cfRule type="expression" dxfId="3" priority="6">
      <formula>$B$10="Niveau 5"</formula>
    </cfRule>
  </conditionalFormatting>
  <dataValidations xWindow="716" yWindow="520" count="3">
    <dataValidation allowBlank="1" showInputMessage="1" showErrorMessage="1" prompt="A remplir uniquement par les bibliothèques disposant de convention intercommunale" sqref="B8" xr:uid="{00000000-0002-0000-0000-000000000000}"/>
    <dataValidation type="list" allowBlank="1" showInputMessage="1" showErrorMessage="1" sqref="D4" xr:uid="{00000000-0002-0000-0000-000001000000}">
      <formula1>niveau</formula1>
    </dataValidation>
    <dataValidation type="list" allowBlank="1" showInputMessage="1" showErrorMessage="1" prompt="Choisir le type avec la flèche" sqref="B6" xr:uid="{00000000-0002-0000-0000-000002000000}">
      <formula1>"Bibliothèque communale,Bibliothèque communale et scolaire"</formula1>
    </dataValidation>
  </dataValidations>
  <pageMargins left="0.43307086614173229" right="0.43307086614173229" top="0.47244094488188981" bottom="0.47244094488188981" header="0.31496062992125984" footer="0.31496062992125984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  <pageSetUpPr fitToPage="1"/>
  </sheetPr>
  <dimension ref="A1:D45"/>
  <sheetViews>
    <sheetView topLeftCell="A26" zoomScaleNormal="100" workbookViewId="0">
      <selection activeCell="B45" sqref="B45"/>
    </sheetView>
  </sheetViews>
  <sheetFormatPr baseColWidth="10" defaultColWidth="11.42578125" defaultRowHeight="15" x14ac:dyDescent="0.25"/>
  <cols>
    <col min="1" max="1" width="13.140625" style="54" customWidth="1"/>
    <col min="2" max="2" width="56.85546875" style="3" customWidth="1"/>
    <col min="3" max="3" width="22.85546875" style="4" customWidth="1"/>
    <col min="4" max="4" width="60" style="3" customWidth="1"/>
    <col min="5" max="5" width="28.42578125" style="3" customWidth="1"/>
    <col min="6" max="16384" width="11.42578125" style="3"/>
  </cols>
  <sheetData>
    <row r="1" spans="1:4" ht="15.75" thickBot="1" x14ac:dyDescent="0.3">
      <c r="A1" s="2"/>
    </row>
    <row r="2" spans="1:4" ht="18" customHeight="1" thickBot="1" x14ac:dyDescent="0.3">
      <c r="A2" s="139" t="s">
        <v>51</v>
      </c>
      <c r="B2" s="140"/>
      <c r="C2" s="107"/>
      <c r="D2" s="29"/>
    </row>
    <row r="3" spans="1:4" ht="16.5" thickBot="1" x14ac:dyDescent="0.3">
      <c r="A3" s="57" t="s">
        <v>132</v>
      </c>
      <c r="B3" s="57" t="s">
        <v>55</v>
      </c>
      <c r="C3" s="5" t="s">
        <v>52</v>
      </c>
      <c r="D3" s="29"/>
    </row>
    <row r="4" spans="1:4" ht="16.5" thickTop="1" thickBot="1" x14ac:dyDescent="0.3">
      <c r="A4" s="53"/>
      <c r="B4" s="46" t="s">
        <v>53</v>
      </c>
      <c r="C4" s="31"/>
      <c r="D4" s="29"/>
    </row>
    <row r="5" spans="1:4" ht="26.25" thickTop="1" x14ac:dyDescent="0.25">
      <c r="A5" s="52" t="s">
        <v>54</v>
      </c>
      <c r="B5" s="7" t="s">
        <v>61</v>
      </c>
      <c r="C5" s="26"/>
      <c r="D5" s="29"/>
    </row>
    <row r="6" spans="1:4" ht="15.75" thickBot="1" x14ac:dyDescent="0.3">
      <c r="A6" s="52" t="s">
        <v>12</v>
      </c>
      <c r="B6" s="27" t="s">
        <v>56</v>
      </c>
      <c r="C6" s="26"/>
      <c r="D6" s="29"/>
    </row>
    <row r="7" spans="1:4" ht="16.5" thickTop="1" thickBot="1" x14ac:dyDescent="0.3">
      <c r="A7" s="53"/>
      <c r="B7" s="46" t="s">
        <v>57</v>
      </c>
      <c r="C7" s="31"/>
      <c r="D7" s="29"/>
    </row>
    <row r="8" spans="1:4" ht="26.25" thickTop="1" x14ac:dyDescent="0.25">
      <c r="A8" s="52" t="s">
        <v>58</v>
      </c>
      <c r="B8" s="6" t="s">
        <v>59</v>
      </c>
      <c r="C8" s="26"/>
      <c r="D8" s="29"/>
    </row>
    <row r="9" spans="1:4" ht="26.25" thickBot="1" x14ac:dyDescent="0.3">
      <c r="A9" s="52" t="s">
        <v>60</v>
      </c>
      <c r="B9" s="6" t="s">
        <v>147</v>
      </c>
      <c r="C9" s="26"/>
      <c r="D9" s="29"/>
    </row>
    <row r="10" spans="1:4" ht="16.5" thickTop="1" thickBot="1" x14ac:dyDescent="0.3">
      <c r="A10" s="53"/>
      <c r="B10" s="46" t="s">
        <v>62</v>
      </c>
      <c r="C10" s="31"/>
      <c r="D10" s="29"/>
    </row>
    <row r="11" spans="1:4" ht="26.25" thickTop="1" x14ac:dyDescent="0.25">
      <c r="A11" s="52" t="s">
        <v>63</v>
      </c>
      <c r="B11" s="9" t="s">
        <v>148</v>
      </c>
      <c r="C11" s="43"/>
      <c r="D11" s="29"/>
    </row>
    <row r="12" spans="1:4" ht="49.5" x14ac:dyDescent="0.25">
      <c r="A12" s="52" t="s">
        <v>81</v>
      </c>
      <c r="B12" s="6" t="s">
        <v>149</v>
      </c>
      <c r="C12" s="44"/>
      <c r="D12" s="29"/>
    </row>
    <row r="13" spans="1:4" x14ac:dyDescent="0.25">
      <c r="A13" s="52" t="s">
        <v>13</v>
      </c>
      <c r="B13" s="9" t="s">
        <v>118</v>
      </c>
      <c r="C13" s="40"/>
      <c r="D13" s="29"/>
    </row>
    <row r="14" spans="1:4" ht="15.75" thickBot="1" x14ac:dyDescent="0.3">
      <c r="A14" s="52" t="s">
        <v>64</v>
      </c>
      <c r="B14" s="6" t="s">
        <v>65</v>
      </c>
      <c r="C14" s="26"/>
      <c r="D14" s="29"/>
    </row>
    <row r="15" spans="1:4" ht="16.5" thickTop="1" thickBot="1" x14ac:dyDescent="0.3">
      <c r="A15" s="53"/>
      <c r="B15" s="46" t="s">
        <v>66</v>
      </c>
      <c r="C15" s="31"/>
      <c r="D15" s="29"/>
    </row>
    <row r="16" spans="1:4" ht="15.75" thickTop="1" x14ac:dyDescent="0.25">
      <c r="A16" s="52" t="s">
        <v>67</v>
      </c>
      <c r="B16" s="6" t="s">
        <v>68</v>
      </c>
      <c r="C16" s="26"/>
      <c r="D16" s="29"/>
    </row>
    <row r="17" spans="1:4" x14ac:dyDescent="0.25">
      <c r="A17" s="52" t="s">
        <v>69</v>
      </c>
      <c r="B17" s="6" t="s">
        <v>70</v>
      </c>
      <c r="C17" s="26"/>
      <c r="D17" s="29"/>
    </row>
    <row r="18" spans="1:4" ht="15.75" thickBot="1" x14ac:dyDescent="0.3">
      <c r="A18" s="52" t="s">
        <v>14</v>
      </c>
      <c r="B18" s="6" t="s">
        <v>71</v>
      </c>
      <c r="C18" s="26"/>
      <c r="D18" s="29"/>
    </row>
    <row r="19" spans="1:4" ht="16.5" thickTop="1" thickBot="1" x14ac:dyDescent="0.3">
      <c r="A19" s="53"/>
      <c r="B19" s="46" t="s">
        <v>72</v>
      </c>
      <c r="C19" s="31"/>
      <c r="D19" s="29"/>
    </row>
    <row r="20" spans="1:4" ht="15.75" thickTop="1" x14ac:dyDescent="0.25">
      <c r="A20" s="52" t="s">
        <v>15</v>
      </c>
      <c r="B20" s="6" t="s">
        <v>73</v>
      </c>
      <c r="C20" s="26"/>
      <c r="D20" s="29"/>
    </row>
    <row r="21" spans="1:4" ht="15.75" thickBot="1" x14ac:dyDescent="0.3">
      <c r="A21" s="2" t="s">
        <v>16</v>
      </c>
      <c r="B21" s="6" t="s">
        <v>133</v>
      </c>
      <c r="C21" s="26"/>
      <c r="D21" s="29"/>
    </row>
    <row r="22" spans="1:4" ht="16.5" thickTop="1" thickBot="1" x14ac:dyDescent="0.3">
      <c r="A22" s="53"/>
      <c r="B22" s="46" t="s">
        <v>74</v>
      </c>
      <c r="C22" s="31"/>
      <c r="D22" s="29"/>
    </row>
    <row r="23" spans="1:4" ht="15.75" thickTop="1" x14ac:dyDescent="0.25">
      <c r="A23" s="52" t="s">
        <v>75</v>
      </c>
      <c r="B23" s="6" t="s">
        <v>76</v>
      </c>
      <c r="C23" s="45"/>
      <c r="D23" s="29"/>
    </row>
    <row r="24" spans="1:4" x14ac:dyDescent="0.25">
      <c r="A24" s="52" t="s">
        <v>78</v>
      </c>
      <c r="B24" s="10" t="s">
        <v>77</v>
      </c>
      <c r="C24" s="26"/>
      <c r="D24" s="29"/>
    </row>
    <row r="25" spans="1:4" x14ac:dyDescent="0.25">
      <c r="A25" s="52" t="s">
        <v>79</v>
      </c>
      <c r="B25" s="6" t="s">
        <v>135</v>
      </c>
      <c r="C25" s="26"/>
      <c r="D25" s="29"/>
    </row>
    <row r="26" spans="1:4" s="8" customFormat="1" ht="26.25" thickBot="1" x14ac:dyDescent="0.3">
      <c r="A26" s="52" t="s">
        <v>82</v>
      </c>
      <c r="B26" s="9" t="s">
        <v>136</v>
      </c>
      <c r="C26" s="26"/>
      <c r="D26" s="30"/>
    </row>
    <row r="27" spans="1:4" ht="16.5" thickTop="1" thickBot="1" x14ac:dyDescent="0.3">
      <c r="A27" s="53"/>
      <c r="B27" s="46" t="s">
        <v>83</v>
      </c>
      <c r="C27" s="31"/>
      <c r="D27" s="29"/>
    </row>
    <row r="28" spans="1:4" ht="15.75" thickTop="1" x14ac:dyDescent="0.25">
      <c r="A28" s="52" t="s">
        <v>84</v>
      </c>
      <c r="B28" s="27" t="s">
        <v>85</v>
      </c>
      <c r="C28" s="45"/>
      <c r="D28" s="29"/>
    </row>
    <row r="29" spans="1:4" x14ac:dyDescent="0.25">
      <c r="A29" s="52" t="s">
        <v>86</v>
      </c>
      <c r="B29" s="28" t="s">
        <v>134</v>
      </c>
      <c r="C29" s="45"/>
      <c r="D29" s="29"/>
    </row>
    <row r="30" spans="1:4" x14ac:dyDescent="0.25">
      <c r="A30" s="52" t="s">
        <v>88</v>
      </c>
      <c r="B30" s="25" t="s">
        <v>87</v>
      </c>
      <c r="C30" s="26"/>
      <c r="D30" s="29"/>
    </row>
    <row r="31" spans="1:4" ht="25.5" x14ac:dyDescent="0.25">
      <c r="A31" s="52" t="s">
        <v>89</v>
      </c>
      <c r="B31" s="25" t="s">
        <v>90</v>
      </c>
      <c r="C31" s="26"/>
      <c r="D31" s="29"/>
    </row>
    <row r="32" spans="1:4" x14ac:dyDescent="0.25">
      <c r="A32" s="52" t="s">
        <v>91</v>
      </c>
      <c r="B32" s="25" t="s">
        <v>92</v>
      </c>
      <c r="C32" s="26"/>
      <c r="D32" s="29"/>
    </row>
    <row r="33" spans="1:4" x14ac:dyDescent="0.25">
      <c r="A33" s="52" t="s">
        <v>93</v>
      </c>
      <c r="B33" s="25" t="s">
        <v>94</v>
      </c>
      <c r="C33" s="26"/>
      <c r="D33" s="29"/>
    </row>
    <row r="34" spans="1:4" x14ac:dyDescent="0.25">
      <c r="A34" s="52" t="s">
        <v>95</v>
      </c>
      <c r="B34" s="25" t="s">
        <v>137</v>
      </c>
      <c r="C34" s="26"/>
      <c r="D34" s="29"/>
    </row>
    <row r="35" spans="1:4" s="8" customFormat="1" ht="25.5" x14ac:dyDescent="0.25">
      <c r="A35" s="52" t="s">
        <v>96</v>
      </c>
      <c r="B35" s="27" t="s">
        <v>97</v>
      </c>
      <c r="C35" s="26"/>
      <c r="D35" s="30"/>
    </row>
    <row r="36" spans="1:4" x14ac:dyDescent="0.25">
      <c r="A36" s="52" t="s">
        <v>17</v>
      </c>
      <c r="B36" s="25" t="s">
        <v>120</v>
      </c>
      <c r="C36" s="26"/>
      <c r="D36" s="29"/>
    </row>
    <row r="37" spans="1:4" x14ac:dyDescent="0.25">
      <c r="A37" s="52" t="s">
        <v>18</v>
      </c>
      <c r="B37" s="25" t="s">
        <v>98</v>
      </c>
      <c r="C37" s="26"/>
      <c r="D37" s="29"/>
    </row>
    <row r="38" spans="1:4" ht="15.75" thickBot="1" x14ac:dyDescent="0.3">
      <c r="A38" s="52" t="s">
        <v>99</v>
      </c>
      <c r="B38" s="6" t="s">
        <v>111</v>
      </c>
      <c r="C38" s="26"/>
      <c r="D38" s="29"/>
    </row>
    <row r="39" spans="1:4" ht="16.5" thickTop="1" thickBot="1" x14ac:dyDescent="0.3">
      <c r="A39" s="53"/>
      <c r="B39" s="46" t="s">
        <v>100</v>
      </c>
      <c r="C39" s="31"/>
      <c r="D39" s="29"/>
    </row>
    <row r="40" spans="1:4" ht="15.75" thickTop="1" x14ac:dyDescent="0.25">
      <c r="A40" s="52" t="s">
        <v>101</v>
      </c>
      <c r="B40" s="27" t="s">
        <v>102</v>
      </c>
      <c r="C40" s="26"/>
      <c r="D40" s="29"/>
    </row>
    <row r="41" spans="1:4" x14ac:dyDescent="0.25">
      <c r="A41" s="52" t="s">
        <v>103</v>
      </c>
      <c r="B41" s="27" t="s">
        <v>104</v>
      </c>
      <c r="C41" s="26"/>
      <c r="D41" s="29"/>
    </row>
    <row r="42" spans="1:4" x14ac:dyDescent="0.25">
      <c r="A42" s="52" t="s">
        <v>105</v>
      </c>
      <c r="B42" s="27" t="s">
        <v>106</v>
      </c>
      <c r="C42" s="26"/>
      <c r="D42" s="29"/>
    </row>
    <row r="43" spans="1:4" ht="25.5" x14ac:dyDescent="0.25">
      <c r="A43" s="52" t="s">
        <v>107</v>
      </c>
      <c r="B43" s="27" t="s">
        <v>138</v>
      </c>
      <c r="C43" s="26"/>
      <c r="D43" s="29"/>
    </row>
    <row r="44" spans="1:4" x14ac:dyDescent="0.25">
      <c r="A44" s="52" t="s">
        <v>108</v>
      </c>
      <c r="B44" s="27" t="s">
        <v>109</v>
      </c>
      <c r="C44" s="26"/>
      <c r="D44" s="29"/>
    </row>
    <row r="45" spans="1:4" s="8" customFormat="1" ht="25.5" x14ac:dyDescent="0.25">
      <c r="A45" s="52" t="s">
        <v>110</v>
      </c>
      <c r="B45" s="6" t="s">
        <v>150</v>
      </c>
      <c r="C45" s="26"/>
      <c r="D45" s="30"/>
    </row>
  </sheetData>
  <mergeCells count="1">
    <mergeCell ref="A2:B2"/>
  </mergeCells>
  <dataValidations count="4">
    <dataValidation type="whole" allowBlank="1" showInputMessage="1" showErrorMessage="1" errorTitle="Jours d'ouverture hebdomadaire" error="Indiquer un chiffre entier entre 1 et 7. Compter le nombre de jours d'ouverture d'une semaine normale." sqref="C18:C20" xr:uid="{00000000-0002-0000-0100-000000000000}">
      <formula1>1</formula1>
      <formula2>7</formula2>
    </dataValidation>
    <dataValidation type="decimal" allowBlank="1" showInputMessage="1" showErrorMessage="1" errorTitle="Ouverture hebdomadaire en heure" error="Indiquer un chiffre entre 1 et 168. Compter le nombre d'heure d'ouverture d'une semaine normale." sqref="C16" xr:uid="{00000000-0002-0000-0100-000001000000}">
      <formula1>0</formula1>
      <formula2>168</formula2>
    </dataValidation>
    <dataValidation type="whole" allowBlank="1" showInputMessage="1" showErrorMessage="1" errorTitle="Ouverture annuelle en jours" error="Indiquer un chiffre entier entre 1 et 365. Compter chaque jour de l'année pendant lequel les services principaux sont proposés aux utilisateurs." sqref="C17" xr:uid="{00000000-0002-0000-0100-000002000000}">
      <formula1>0</formula1>
      <formula2>366</formula2>
    </dataValidation>
    <dataValidation type="list" allowBlank="1" showInputMessage="1" showErrorMessage="1" errorTitle="Jours d'ouverture hebdomadaire" error="Indiquer un chiffre entier entre 1 et 7. Compter le nombre de jours d'ouverture d'une semaine normale." sqref="C21" xr:uid="{00000000-0002-0000-0100-000003000000}">
      <formula1>"Oui,Non"</formula1>
    </dataValidation>
  </dataValidations>
  <pageMargins left="0.7" right="0.7" top="0.75" bottom="0.75" header="0.3" footer="0.3"/>
  <pageSetup scale="47" fitToHeight="0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L27"/>
  <sheetViews>
    <sheetView workbookViewId="0">
      <selection activeCell="B41" sqref="B41"/>
    </sheetView>
  </sheetViews>
  <sheetFormatPr baseColWidth="10" defaultColWidth="11.42578125" defaultRowHeight="15" x14ac:dyDescent="0.25"/>
  <cols>
    <col min="1" max="1" width="15.85546875" customWidth="1"/>
    <col min="2" max="2" width="48.42578125" customWidth="1"/>
    <col min="3" max="3" width="20" customWidth="1"/>
    <col min="4" max="4" width="17.28515625" customWidth="1"/>
    <col min="5" max="5" width="18" customWidth="1"/>
    <col min="6" max="6" width="23.42578125" style="23" customWidth="1"/>
    <col min="7" max="7" width="7" customWidth="1"/>
    <col min="8" max="8" width="11.42578125" style="24" bestFit="1" customWidth="1"/>
    <col min="9" max="9" width="11.42578125" bestFit="1" customWidth="1"/>
  </cols>
  <sheetData>
    <row r="1" spans="1:11" ht="18" x14ac:dyDescent="0.25">
      <c r="B1" s="141" t="s">
        <v>112</v>
      </c>
      <c r="C1" s="141"/>
      <c r="D1" s="141"/>
      <c r="E1" s="141"/>
      <c r="F1" s="141"/>
      <c r="G1" s="142"/>
    </row>
    <row r="2" spans="1:11" ht="9" customHeight="1" thickBot="1" x14ac:dyDescent="0.3">
      <c r="E2" s="50"/>
      <c r="F2" s="11"/>
      <c r="G2" s="12"/>
    </row>
    <row r="3" spans="1:11" ht="15" customHeight="1" thickBot="1" x14ac:dyDescent="0.3">
      <c r="A3" s="143"/>
      <c r="B3" s="143" t="s">
        <v>113</v>
      </c>
      <c r="C3" s="146" t="s">
        <v>114</v>
      </c>
      <c r="D3" s="147"/>
      <c r="E3" s="148"/>
      <c r="F3" s="149"/>
      <c r="G3" s="47"/>
      <c r="H3" s="13">
        <v>2023</v>
      </c>
      <c r="I3" s="13">
        <v>2022</v>
      </c>
      <c r="J3" s="13">
        <v>2021</v>
      </c>
      <c r="K3" s="13">
        <v>2020</v>
      </c>
    </row>
    <row r="4" spans="1:11" ht="15" customHeight="1" x14ac:dyDescent="0.25">
      <c r="A4" s="144"/>
      <c r="B4" s="144"/>
      <c r="C4" s="150" t="s">
        <v>115</v>
      </c>
      <c r="D4" s="151"/>
      <c r="E4" s="152" t="s">
        <v>116</v>
      </c>
      <c r="F4" s="154" t="s">
        <v>117</v>
      </c>
      <c r="G4" s="156"/>
      <c r="H4" s="157" t="s">
        <v>116</v>
      </c>
      <c r="I4" s="157" t="s">
        <v>116</v>
      </c>
      <c r="J4" s="157" t="s">
        <v>116</v>
      </c>
      <c r="K4" s="157" t="s">
        <v>116</v>
      </c>
    </row>
    <row r="5" spans="1:11" ht="15.75" thickBot="1" x14ac:dyDescent="0.3">
      <c r="A5" s="145"/>
      <c r="B5" s="145"/>
      <c r="C5" s="14" t="s">
        <v>2</v>
      </c>
      <c r="D5" s="15" t="s">
        <v>9</v>
      </c>
      <c r="E5" s="153"/>
      <c r="F5" s="155"/>
      <c r="G5" s="156"/>
      <c r="H5" s="158"/>
      <c r="I5" s="158"/>
      <c r="J5" s="158"/>
      <c r="K5" s="158"/>
    </row>
    <row r="6" spans="1:11" s="18" customFormat="1" ht="13.5" thickBot="1" x14ac:dyDescent="0.25">
      <c r="A6" s="122" t="s">
        <v>19</v>
      </c>
      <c r="B6" s="122" t="s">
        <v>40</v>
      </c>
      <c r="C6" s="123">
        <f>'Taille de la bibliothèque'!B34</f>
        <v>120</v>
      </c>
      <c r="D6" s="114"/>
      <c r="E6" s="132">
        <f>'Données statistiques'!C6</f>
        <v>0</v>
      </c>
      <c r="F6" s="115" t="str">
        <f>IF(E6=0,"remplir A1",IF(E6&gt;=C6,"atteint","non atteint"))</f>
        <v>remplir A1</v>
      </c>
      <c r="H6" s="111"/>
      <c r="I6" s="111"/>
      <c r="J6" s="111"/>
      <c r="K6" s="111"/>
    </row>
    <row r="7" spans="1:11" s="18" customFormat="1" ht="12.75" x14ac:dyDescent="0.2">
      <c r="A7" s="113" t="s">
        <v>11</v>
      </c>
      <c r="B7" s="113" t="s">
        <v>124</v>
      </c>
      <c r="C7" s="118" t="str">
        <f>IF(OR(('Taille de la bibliothèque'!B10="Niveau 1"),('Taille de la bibliothèque'!B10="Niveau 2")),"pas de valeur cible",IF(OR(('Taille de la bibliothèque'!B10="Niveau 3"),('Taille de la bibliothèque'!B10="Niveau 4"),('Taille de la bibliothèque'!B10="Niveau 5")),50%))</f>
        <v>pas de valeur cible</v>
      </c>
      <c r="D7" s="114"/>
      <c r="E7" s="119">
        <f>'Données statistiques'!C13</f>
        <v>0</v>
      </c>
      <c r="F7" s="115" t="str">
        <f>IF(E7=0,"remplir A2",IF(C7="pas de valeur cible","atteint",IF($E7&gt;=$C7,"atteint","non atteint")))</f>
        <v>remplir A2</v>
      </c>
      <c r="G7" s="48"/>
      <c r="H7" s="16"/>
      <c r="I7" s="16"/>
      <c r="J7" s="17"/>
      <c r="K7" s="17"/>
    </row>
    <row r="8" spans="1:11" s="18" customFormat="1" ht="13.5" thickBot="1" x14ac:dyDescent="0.25">
      <c r="A8" s="116" t="s">
        <v>11</v>
      </c>
      <c r="B8" s="116" t="s">
        <v>125</v>
      </c>
      <c r="C8" s="120" t="str">
        <f>IF(('Taille de la bibliothèque'!B10="Niveau 1"),"pas de valeur cible",IF(('Taille de la bibliothèque'!B10="Niveau 2"),'Taille de la bibliothèque'!B29,IF(('Taille de la bibliothèque'!B10="Niveau 3"),'Taille de la bibliothèque'!B30,IF(('Taille de la bibliothèque'!B10="Niveau 4"),'Taille de la bibliothèque'!B31,IF(('Taille de la bibliothèque'!B10="Niveau 5"),'Taille de la bibliothèque'!B32)))))</f>
        <v>pas de valeur cible</v>
      </c>
      <c r="D8" s="120">
        <f>IF(('Taille de la bibliothèque'!B10="Niveau 1"),'Taille de la bibliothèque'!C28,IF(('Taille de la bibliothèque'!B10="Niveau 2"),"pas de valeur cible",IF(('Taille de la bibliothèque'!B10="Niveau 3"),'Taille de la bibliothèque'!C30,IF(('Taille de la bibliothèque'!B10="Niveau 4"),'Taille de la bibliothèque'!C31,IF(('Taille de la bibliothèque'!B10="Niveau 5"),"pas de valeur cible")))))</f>
        <v>0.7</v>
      </c>
      <c r="E8" s="121">
        <f>'Données statistiques'!C12</f>
        <v>0</v>
      </c>
      <c r="F8" s="110" t="str">
        <f>IF(E8=0,"remplir V4",IF(AND(OR(E8&gt;=C8,C8="pas de valeur cible"),OR(E8&lt;=D8,D8="pas de valeur cible")),"atteint",IF(E8&gt;D8,"maximum dépassé","non atteint")))</f>
        <v>remplir V4</v>
      </c>
      <c r="G8" s="48"/>
      <c r="H8" s="105"/>
      <c r="I8" s="105"/>
      <c r="J8" s="106"/>
      <c r="K8" s="106"/>
    </row>
    <row r="9" spans="1:11" s="18" customFormat="1" ht="13.5" thickBot="1" x14ac:dyDescent="0.25">
      <c r="A9" s="122" t="s">
        <v>10</v>
      </c>
      <c r="B9" s="122" t="s">
        <v>68</v>
      </c>
      <c r="C9" s="123">
        <f>IF(('Taille de la bibliothèque'!B10="Niveau 1"),'Taille de la bibliothèque'!B22,IF(('Taille de la bibliothèque'!B10="Niveau 2"),'Taille de la bibliothèque'!B23,IF(('Taille de la bibliothèque'!B10="Niveau 3"),'Taille de la bibliothèque'!B24,IF(('Taille de la bibliothèque'!B10="Niveau 4"),'Taille de la bibliothèque'!B25,IF(('Taille de la bibliothèque'!B10="Niveau 5"),'Taille de la bibliothèque'!B26)))))</f>
        <v>10</v>
      </c>
      <c r="D9" s="114"/>
      <c r="E9" s="124">
        <f>'Données statistiques'!C18</f>
        <v>0</v>
      </c>
      <c r="F9" s="115" t="str">
        <f>IF(E9=0,"remplir A3",IF((E9&gt;=C9),"atteint","non atteint"))</f>
        <v>remplir A3</v>
      </c>
      <c r="H9" s="111"/>
      <c r="I9" s="111"/>
      <c r="J9" s="111"/>
      <c r="K9" s="111"/>
    </row>
    <row r="10" spans="1:11" s="18" customFormat="1" ht="13.5" thickBot="1" x14ac:dyDescent="0.25">
      <c r="A10" s="41" t="s">
        <v>10</v>
      </c>
      <c r="B10" s="41" t="s">
        <v>71</v>
      </c>
      <c r="C10" s="125">
        <f>IF(('Taille de la bibliothèque'!B10="Niveau 1"),'Taille de la bibliothèque'!C22,IF(('Taille de la bibliothèque'!B10="Niveau 2"),'Taille de la bibliothèque'!C23,IF(('Taille de la bibliothèque'!B10="Niveau 3"),'Taille de la bibliothèque'!C24,IF(('Taille de la bibliothèque'!B10="Niveau 4"),'Taille de la bibliothèque'!C25,IF(('Taille de la bibliothèque'!B10="Niveau 5"),'Taille de la bibliothèque'!C26)))))</f>
        <v>4</v>
      </c>
      <c r="D10" s="117"/>
      <c r="E10" s="126">
        <f>'Données statistiques'!C17</f>
        <v>0</v>
      </c>
      <c r="F10" s="110" t="str">
        <f>IF(E9=0,"remplir V7",IF((E10&gt;=C10),"atteint","non atteint"))</f>
        <v>remplir V7</v>
      </c>
      <c r="H10" s="111"/>
      <c r="I10" s="111"/>
      <c r="J10" s="111"/>
      <c r="K10" s="111"/>
    </row>
    <row r="11" spans="1:11" s="18" customFormat="1" ht="13.5" thickBot="1" x14ac:dyDescent="0.25">
      <c r="A11" s="113" t="s">
        <v>21</v>
      </c>
      <c r="B11" s="113" t="s">
        <v>73</v>
      </c>
      <c r="C11" s="127">
        <f>'Données statistiques'!C20</f>
        <v>0</v>
      </c>
      <c r="D11" s="114"/>
      <c r="E11" s="129">
        <f>'Données statistiques'!C20</f>
        <v>0</v>
      </c>
      <c r="F11" s="115" t="str">
        <f>IF(E11=0,"remplir A4",IF(E11&gt;=C11,"atteint","non atteint"))</f>
        <v>remplir A4</v>
      </c>
      <c r="G11" s="48"/>
      <c r="H11" s="112"/>
      <c r="I11" s="112"/>
      <c r="J11" s="112"/>
      <c r="K11" s="112"/>
    </row>
    <row r="12" spans="1:11" s="18" customFormat="1" ht="26.25" thickBot="1" x14ac:dyDescent="0.25">
      <c r="A12" s="116" t="s">
        <v>21</v>
      </c>
      <c r="B12" s="116" t="s">
        <v>119</v>
      </c>
      <c r="C12" s="128">
        <f>'Données statistiques'!C21</f>
        <v>0</v>
      </c>
      <c r="D12" s="117"/>
      <c r="E12" s="129">
        <f>'Données statistiques'!C21</f>
        <v>0</v>
      </c>
      <c r="F12" s="115" t="str">
        <f>IF(E12=0,"remplir A5 ",IF(E12&gt;=C12,"atteint","non atteint"))</f>
        <v xml:space="preserve">remplir A5 </v>
      </c>
      <c r="G12" s="48"/>
      <c r="H12" s="112"/>
      <c r="I12" s="112"/>
      <c r="J12" s="112"/>
      <c r="K12" s="112"/>
    </row>
    <row r="13" spans="1:11" s="18" customFormat="1" ht="13.5" thickBot="1" x14ac:dyDescent="0.25">
      <c r="A13" s="122" t="s">
        <v>22</v>
      </c>
      <c r="B13" s="122" t="s">
        <v>122</v>
      </c>
      <c r="C13" s="123">
        <f>'Taille de la bibliothèque'!B20</f>
        <v>4500</v>
      </c>
      <c r="D13" s="123">
        <f>'Taille de la bibliothèque'!C20</f>
        <v>6000</v>
      </c>
      <c r="E13" s="124">
        <f>'Données statistiques'!C25</f>
        <v>0</v>
      </c>
      <c r="F13" s="115" t="str">
        <f>IF(E13=0,"remplir V10",IF(AND(E13&gt;=C13,E13&lt;D13),"atteint",IF(E13&gt;D13,"maximum dépassé","non atteint")))</f>
        <v>remplir V10</v>
      </c>
      <c r="H13" s="111"/>
      <c r="I13" s="111"/>
      <c r="J13" s="111"/>
      <c r="K13" s="111"/>
    </row>
    <row r="14" spans="1:11" s="18" customFormat="1" ht="13.5" thickBot="1" x14ac:dyDescent="0.25">
      <c r="A14" s="113" t="s">
        <v>20</v>
      </c>
      <c r="B14" s="113" t="s">
        <v>121</v>
      </c>
      <c r="C14" s="127">
        <v>0.1</v>
      </c>
      <c r="D14" s="134">
        <v>0.2</v>
      </c>
      <c r="E14" s="135">
        <f>IFERROR('Données statistiques'!C36/'Données statistiques'!C28,0)</f>
        <v>0</v>
      </c>
      <c r="F14" s="115" t="str">
        <f>IF(E14=0,"remplir V12 et A6",IF(AND(E14&gt;=C14,E14&lt;=D14),"atteint",IF($E14&lt;$C14,"non atteint",IF($E14&gt;$D14,"maximum dépassé"))))</f>
        <v>remplir V12 et A6</v>
      </c>
      <c r="G14" s="48"/>
      <c r="H14" s="112"/>
      <c r="I14" s="112"/>
      <c r="J14" s="112"/>
      <c r="K14" s="112"/>
    </row>
    <row r="15" spans="1:11" s="18" customFormat="1" ht="13.5" thickBot="1" x14ac:dyDescent="0.25">
      <c r="A15" s="116" t="s">
        <v>20</v>
      </c>
      <c r="B15" s="116" t="s">
        <v>123</v>
      </c>
      <c r="C15" s="133">
        <f>'Taille de la bibliothèque'!B17</f>
        <v>1500</v>
      </c>
      <c r="D15" s="130">
        <f>'Taille de la bibliothèque'!C17</f>
        <v>2000</v>
      </c>
      <c r="E15" s="136">
        <f>'Données statistiques'!C28+'Données statistiques'!C30+'Données statistiques'!C31+'Données statistiques'!C32+'Données statistiques'!C33+'Données statistiques'!C34</f>
        <v>0</v>
      </c>
      <c r="F15" s="110" t="str">
        <f>IF(E15=0,"remplir V12-18",IF(AND(E15&gt;=C15,E15&lt;=D15),"atteint",IF($E15&lt;$C15,"non atteint",IF($E15&gt;$D15,"maximum dépassé"))))</f>
        <v>remplir V12-18</v>
      </c>
      <c r="G15" s="48"/>
      <c r="H15" s="112"/>
      <c r="I15" s="112"/>
      <c r="J15" s="112"/>
      <c r="K15" s="112"/>
    </row>
    <row r="16" spans="1:11" s="18" customFormat="1" ht="13.5" thickBot="1" x14ac:dyDescent="0.25">
      <c r="A16" s="41" t="s">
        <v>8</v>
      </c>
      <c r="B16" s="41" t="s">
        <v>126</v>
      </c>
      <c r="C16" s="108">
        <v>3.5</v>
      </c>
      <c r="D16" s="108">
        <v>4.5</v>
      </c>
      <c r="E16" s="109">
        <f>IFERROR('Données statistiques'!C40/'Données statistiques'!C28,0)</f>
        <v>0</v>
      </c>
      <c r="F16" s="110" t="str">
        <f>IF(E16=0,"remplir V12 et V21",IF(AND(E16&gt;=C16,E16&lt;=D16),"atteint",IF($E16&lt;$C16,"non atteint",IF($E16&gt;$D16,"maximum dépassé"))))</f>
        <v>remplir V12 et V21</v>
      </c>
      <c r="H16" s="111"/>
      <c r="I16" s="111"/>
      <c r="J16" s="111"/>
      <c r="K16" s="111"/>
    </row>
    <row r="17" spans="1:12" x14ac:dyDescent="0.25">
      <c r="D17" s="19"/>
      <c r="E17" s="19"/>
      <c r="F17" s="20"/>
      <c r="H17" s="49"/>
      <c r="I17" s="19"/>
      <c r="J17" s="19"/>
      <c r="K17" s="19"/>
      <c r="L17" s="19"/>
    </row>
    <row r="18" spans="1:12" ht="27.75" customHeight="1" x14ac:dyDescent="0.25">
      <c r="F18"/>
      <c r="H18"/>
    </row>
    <row r="19" spans="1:12" x14ac:dyDescent="0.25">
      <c r="F19"/>
      <c r="H19"/>
    </row>
    <row r="20" spans="1:12" ht="15" customHeight="1" x14ac:dyDescent="0.25">
      <c r="F20"/>
      <c r="H20"/>
    </row>
    <row r="21" spans="1:12" ht="15" customHeight="1" x14ac:dyDescent="0.25">
      <c r="F21"/>
      <c r="H21"/>
    </row>
    <row r="22" spans="1:12" x14ac:dyDescent="0.25">
      <c r="A22" s="21"/>
      <c r="B22" s="21"/>
      <c r="C22" s="21"/>
      <c r="D22" s="21"/>
      <c r="E22" s="21"/>
      <c r="F22"/>
      <c r="H22"/>
    </row>
    <row r="23" spans="1:12" x14ac:dyDescent="0.25">
      <c r="A23" s="51"/>
      <c r="B23" s="51"/>
      <c r="D23" s="23"/>
      <c r="F23" s="24"/>
      <c r="H23"/>
    </row>
    <row r="24" spans="1:12" x14ac:dyDescent="0.25">
      <c r="C24" s="18"/>
      <c r="D24" s="22"/>
      <c r="F24"/>
      <c r="H24"/>
    </row>
    <row r="25" spans="1:12" x14ac:dyDescent="0.25">
      <c r="D25" s="23"/>
      <c r="F25"/>
      <c r="H25"/>
    </row>
    <row r="26" spans="1:12" x14ac:dyDescent="0.25">
      <c r="D26" s="23"/>
      <c r="F26"/>
      <c r="H26"/>
    </row>
    <row r="27" spans="1:12" x14ac:dyDescent="0.25">
      <c r="H27"/>
    </row>
  </sheetData>
  <protectedRanges>
    <protectedRange password="C772" sqref="B17:F17 B16:E16 B11:D12 B13:E13 B6:E10 B14:D15" name="Plage1"/>
  </protectedRanges>
  <mergeCells count="13">
    <mergeCell ref="A3:A5"/>
    <mergeCell ref="H4:H5"/>
    <mergeCell ref="I4:I5"/>
    <mergeCell ref="J4:J5"/>
    <mergeCell ref="K4:K5"/>
    <mergeCell ref="B1:G1"/>
    <mergeCell ref="B3:B5"/>
    <mergeCell ref="C3:D3"/>
    <mergeCell ref="E3:F3"/>
    <mergeCell ref="C4:D4"/>
    <mergeCell ref="E4:E5"/>
    <mergeCell ref="F4:F5"/>
    <mergeCell ref="G4:G5"/>
  </mergeCells>
  <conditionalFormatting sqref="F6:F16">
    <cfRule type="cellIs" dxfId="2" priority="1" operator="equal">
      <formula>"maximum dépassé"</formula>
    </cfRule>
    <cfRule type="cellIs" dxfId="1" priority="2" operator="equal">
      <formula>"non atteint"</formula>
    </cfRule>
    <cfRule type="cellIs" dxfId="0" priority="3" operator="equal">
      <formula>"atteint"</formula>
    </cfRule>
  </conditionalFormatting>
  <pageMargins left="0.7" right="0.7" top="0.75" bottom="0.75" header="0.3" footer="0.3"/>
  <pageSetup scale="43" fitToHeight="0" orientation="landscape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E28E56E0A5124D9746F2F63E250A5B" ma:contentTypeVersion="18" ma:contentTypeDescription="Crée un document." ma:contentTypeScope="" ma:versionID="2ed4b79c048d56f460588c4fe923bd63">
  <xsd:schema xmlns:xsd="http://www.w3.org/2001/XMLSchema" xmlns:xs="http://www.w3.org/2001/XMLSchema" xmlns:p="http://schemas.microsoft.com/office/2006/metadata/properties" xmlns:ns2="6b0daa1f-51d1-45ec-9531-8473d785a6f4" xmlns:ns3="5b2daeab-bc3a-45ec-b624-a2591c7a734e" targetNamespace="http://schemas.microsoft.com/office/2006/metadata/properties" ma:root="true" ma:fieldsID="d6264f1d184e86fb5195a89ab7e2e9b1" ns2:_="" ns3:_="">
    <xsd:import namespace="6b0daa1f-51d1-45ec-9531-8473d785a6f4"/>
    <xsd:import namespace="5b2daeab-bc3a-45ec-b624-a2591c7a73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daa1f-51d1-45ec-9531-8473d785a6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68ce99ab-e86c-498e-ac27-92c9746773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daeab-bc3a-45ec-b624-a2591c7a734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cf447c7-e2ef-4147-9527-da4790f65e29}" ma:internalName="TaxCatchAll" ma:showField="CatchAllData" ma:web="5b2daeab-bc3a-45ec-b624-a2591c7a73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0daa1f-51d1-45ec-9531-8473d785a6f4">
      <Terms xmlns="http://schemas.microsoft.com/office/infopath/2007/PartnerControls"/>
    </lcf76f155ced4ddcb4097134ff3c332f>
    <TaxCatchAll xmlns="5b2daeab-bc3a-45ec-b624-a2591c7a734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ABC58F-8607-4C41-B3FC-E011CFB51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0daa1f-51d1-45ec-9531-8473d785a6f4"/>
    <ds:schemaRef ds:uri="5b2daeab-bc3a-45ec-b624-a2591c7a73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240C03-F1BD-46D1-87D0-DBD558D5DD96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e8d2100-5212-4fdd-bb67-ee93435d2012"/>
    <ds:schemaRef ds:uri="06da3dd3-d7a3-4825-a2aa-072b57ab532b"/>
    <ds:schemaRef ds:uri="http://www.w3.org/XML/1998/namespace"/>
    <ds:schemaRef ds:uri="http://purl.org/dc/dcmitype/"/>
    <ds:schemaRef ds:uri="6b0daa1f-51d1-45ec-9531-8473d785a6f4"/>
    <ds:schemaRef ds:uri="5b2daeab-bc3a-45ec-b624-a2591c7a734e"/>
  </ds:schemaRefs>
</ds:datastoreItem>
</file>

<file path=customXml/itemProps3.xml><?xml version="1.0" encoding="utf-8"?>
<ds:datastoreItem xmlns:ds="http://schemas.openxmlformats.org/officeDocument/2006/customXml" ds:itemID="{B6F4AE7A-8290-40D3-8472-8742A2AD6C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Taille de la bibliothèque</vt:lpstr>
      <vt:lpstr>Données statistiques</vt:lpstr>
      <vt:lpstr>Résultat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BRESSOUD-GUERIN</dc:creator>
  <cp:lastModifiedBy>Sven Vulliamy</cp:lastModifiedBy>
  <cp:lastPrinted>2022-06-25T11:50:09Z</cp:lastPrinted>
  <dcterms:created xsi:type="dcterms:W3CDTF">2021-07-12T08:24:07Z</dcterms:created>
  <dcterms:modified xsi:type="dcterms:W3CDTF">2024-06-14T14:55:09Z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0x010100AAE28E56E0A5124D9746F2F63E250A5B</vt:lpwstr>
  </property>
</Properties>
</file>