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0"/>
  <workbookPr codeName="DieseArbeitsmappe"/>
  <mc:AlternateContent xmlns:mc="http://schemas.openxmlformats.org/markup-compatibility/2006">
    <mc:Choice Requires="x15">
      <x15ac:absPath xmlns:x15ac="http://schemas.microsoft.com/office/spreadsheetml/2010/11/ac" url="https://bisch.sharepoint.com/sites/1ADMINISTRATION/Freigegebene Dokumente/1.7 Arbeitsgruppen/1.7.4 FREI_AG Mustervorlagen/Mustervorlagen NEU/"/>
    </mc:Choice>
  </mc:AlternateContent>
  <xr:revisionPtr revIDLastSave="0" documentId="8_{378EC642-4B72-4049-AC1D-065BAEED5B20}" xr6:coauthVersionLast="47" xr6:coauthVersionMax="47" xr10:uidLastSave="{00000000-0000-0000-0000-000000000000}"/>
  <bookViews>
    <workbookView xWindow="39400" yWindow="4060" windowWidth="20140" windowHeight="12940" tabRatio="767" firstSheet="4" activeTab="4" xr2:uid="{00000000-000D-0000-FFFF-FFFF00000000}"/>
  </bookViews>
  <sheets>
    <sheet name="Schritt 1" sheetId="4" r:id="rId1"/>
    <sheet name="Schritt 2 BFS" sheetId="7" r:id="rId2"/>
    <sheet name="Schritt 3" sheetId="2" r:id="rId3"/>
    <sheet name="Schritt 4" sheetId="14" r:id="rId4"/>
    <sheet name="ScoreCard" sheetId="1" r:id="rId5"/>
    <sheet name="Vergleiche" sheetId="15" r:id="rId6"/>
    <sheet name="Daten" sheetId="13" r:id="rId7"/>
  </sheets>
  <definedNames>
    <definedName name="formation">#REF!</definedName>
    <definedName name="Kontrollkästchen2" localSheetId="1">'Schritt 2 BFS'!#REF!</definedName>
    <definedName name="niveau">#REF!</definedName>
    <definedName name="Niveau_formation">#REF!</definedName>
    <definedName name="niveau3">'Schritt 1'!#REF!</definedName>
    <definedName name="public">#REF!</definedName>
    <definedName name="Text1" localSheetId="1">'Schritt 2 BFS'!#REF!</definedName>
    <definedName name="Text11" localSheetId="1">'Schritt 2 BFS'!#REF!</definedName>
    <definedName name="Text13" localSheetId="1">'Schritt 2 BFS'!#REF!</definedName>
    <definedName name="Text15" localSheetId="1">'Schritt 2 BFS'!#REF!</definedName>
    <definedName name="Text19" localSheetId="1">'Schritt 2 BFS'!#REF!</definedName>
    <definedName name="Text2" localSheetId="1">'Schritt 2 BFS'!#REF!</definedName>
    <definedName name="Text20" localSheetId="1">'Schritt 2 BFS'!#REF!</definedName>
    <definedName name="Text21" localSheetId="1">'Schritt 2 BFS'!#REF!</definedName>
    <definedName name="Text23" localSheetId="1">'Schritt 2 BFS'!#REF!</definedName>
    <definedName name="Text24" localSheetId="1">'Schritt 2 BFS'!#REF!</definedName>
    <definedName name="Text25" localSheetId="1">'Schritt 2 BFS'!#REF!</definedName>
    <definedName name="Text26" localSheetId="1">'Schritt 2 BFS'!#REF!</definedName>
    <definedName name="Text31" localSheetId="1">'Schritt 2 BFS'!#REF!</definedName>
    <definedName name="Text32" localSheetId="1">'Schritt 2 BFS'!#REF!</definedName>
    <definedName name="Text33" localSheetId="1">'Schritt 2 BFS'!#REF!</definedName>
    <definedName name="Text5" localSheetId="1">'Schritt 2 BFS'!#REF!</definedName>
    <definedName name="Text6" localSheetId="1">'Schritt 2 BFS'!#REF!</definedName>
    <definedName name="Text9" localSheetId="1">'Schritt 2 BFS'!#REF!</definedName>
    <definedName name="type">#REF!</definedName>
    <definedName name="typologi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4" l="1"/>
  <c r="B92" i="15" l="1"/>
  <c r="B67" i="15"/>
  <c r="B45" i="15"/>
  <c r="B23" i="15"/>
  <c r="B1" i="15"/>
  <c r="F94" i="15" l="1"/>
  <c r="E94" i="15"/>
  <c r="D94" i="15"/>
  <c r="C94" i="15"/>
  <c r="F69" i="15" l="1"/>
  <c r="E69" i="15"/>
  <c r="D69" i="15"/>
  <c r="C69" i="15"/>
  <c r="F47" i="15"/>
  <c r="E47" i="15"/>
  <c r="D47" i="15"/>
  <c r="C47" i="15"/>
  <c r="F25" i="15"/>
  <c r="E25" i="15"/>
  <c r="D25" i="15"/>
  <c r="C25" i="15"/>
  <c r="F3" i="15"/>
  <c r="E3" i="15"/>
  <c r="D3" i="15"/>
  <c r="C3" i="15"/>
  <c r="H14" i="1" l="1"/>
  <c r="H30" i="2"/>
  <c r="G12" i="1" s="1"/>
  <c r="D13" i="2"/>
  <c r="C31" i="2"/>
  <c r="G14" i="1" l="1"/>
  <c r="G3" i="1"/>
  <c r="F3" i="1"/>
  <c r="D3" i="1"/>
  <c r="E1" i="1"/>
  <c r="E16" i="1"/>
  <c r="C6" i="14"/>
  <c r="E11" i="1" s="1"/>
  <c r="G31" i="1"/>
  <c r="G11" i="1"/>
  <c r="B25" i="15" s="1"/>
  <c r="D5" i="14"/>
  <c r="G10" i="1" s="1"/>
  <c r="B3" i="15" s="1"/>
  <c r="C5" i="14"/>
  <c r="H3" i="1" s="1"/>
  <c r="C15" i="7"/>
  <c r="G30" i="1" s="1"/>
  <c r="H24" i="1"/>
  <c r="H23" i="1"/>
  <c r="D17" i="4"/>
  <c r="B3" i="1" s="1"/>
  <c r="H28" i="1"/>
  <c r="H27" i="1"/>
  <c r="G27" i="1"/>
  <c r="H26" i="1"/>
  <c r="H17" i="1"/>
  <c r="B3" i="4"/>
  <c r="F9" i="2"/>
  <c r="C76" i="7" s="1"/>
  <c r="C9" i="2"/>
  <c r="G28" i="1" s="1"/>
  <c r="G32" i="1"/>
  <c r="E9" i="2"/>
  <c r="C77" i="7" s="1"/>
  <c r="G16" i="1"/>
  <c r="H16" i="1" s="1"/>
  <c r="G15" i="1"/>
  <c r="H15" i="1" s="1"/>
  <c r="G19" i="1"/>
  <c r="H19" i="1"/>
  <c r="G37" i="1"/>
  <c r="G36" i="1"/>
  <c r="G33" i="1"/>
  <c r="G13" i="1"/>
  <c r="A3" i="14"/>
  <c r="A3" i="2"/>
  <c r="A3" i="7"/>
  <c r="C12" i="7"/>
  <c r="E3" i="1" s="1"/>
  <c r="D30" i="2"/>
  <c r="D29" i="2"/>
  <c r="D28" i="2"/>
  <c r="D27" i="2"/>
  <c r="D26" i="2"/>
  <c r="D25" i="2"/>
  <c r="D24" i="2"/>
  <c r="D23" i="2"/>
  <c r="D22" i="2"/>
  <c r="D21" i="2"/>
  <c r="D20" i="2"/>
  <c r="D19" i="2"/>
  <c r="D18" i="2"/>
  <c r="D17" i="2"/>
  <c r="D16" i="2"/>
  <c r="D15" i="2"/>
  <c r="D14" i="2"/>
  <c r="D31" i="2" s="1"/>
  <c r="C32" i="2" s="1"/>
  <c r="C33" i="7"/>
  <c r="C31" i="7" s="1"/>
  <c r="D12" i="4"/>
  <c r="H12" i="1"/>
  <c r="C80" i="7"/>
  <c r="C63" i="7"/>
  <c r="C60" i="7" s="1"/>
  <c r="C85" i="7"/>
  <c r="C45" i="7"/>
  <c r="C50" i="7"/>
  <c r="C66" i="7"/>
  <c r="C21" i="13"/>
  <c r="B7" i="13"/>
  <c r="D7" i="13" s="1"/>
  <c r="C28" i="13" s="1"/>
  <c r="C32" i="13"/>
  <c r="B8" i="13"/>
  <c r="C8" i="13"/>
  <c r="B9" i="13"/>
  <c r="D9" i="13" s="1"/>
  <c r="B10" i="13"/>
  <c r="C10" i="13" s="1"/>
  <c r="B11" i="13"/>
  <c r="C11" i="13" s="1"/>
  <c r="B12" i="13"/>
  <c r="D12" i="13" s="1"/>
  <c r="B13" i="13"/>
  <c r="C13" i="13" s="1"/>
  <c r="B14" i="13"/>
  <c r="C14" i="13" s="1"/>
  <c r="D14" i="13"/>
  <c r="B15" i="13"/>
  <c r="C15" i="13" s="1"/>
  <c r="B16" i="13"/>
  <c r="D16" i="13"/>
  <c r="D13" i="13"/>
  <c r="D8" i="13"/>
  <c r="C16" i="13"/>
  <c r="D10" i="13"/>
  <c r="D15" i="13"/>
  <c r="G29" i="1"/>
  <c r="H29" i="1" s="1"/>
  <c r="C79" i="7" l="1"/>
  <c r="G23" i="1" s="1"/>
  <c r="B69" i="15" s="1"/>
  <c r="H13" i="1"/>
  <c r="B47" i="15"/>
  <c r="C12" i="13"/>
  <c r="C7" i="13"/>
  <c r="C30" i="13" s="1"/>
  <c r="C27" i="4"/>
  <c r="E34" i="1" s="1"/>
  <c r="C75" i="7"/>
  <c r="E10" i="1"/>
  <c r="H10" i="1" s="1"/>
  <c r="C44" i="7"/>
  <c r="G22" i="1" s="1"/>
  <c r="H22" i="1" s="1"/>
  <c r="C59" i="7"/>
  <c r="G20" i="1" s="1"/>
  <c r="H20" i="1" s="1"/>
  <c r="G25" i="1"/>
  <c r="C20" i="4"/>
  <c r="G26" i="1"/>
  <c r="D27" i="4"/>
  <c r="D28" i="4" s="1"/>
  <c r="D54" i="4" s="1"/>
  <c r="A3" i="1"/>
  <c r="H11" i="1"/>
  <c r="D11" i="13"/>
  <c r="G17" i="1"/>
  <c r="C74" i="7"/>
  <c r="C9" i="13"/>
  <c r="C29" i="4" l="1"/>
  <c r="E33" i="1" s="1"/>
  <c r="C38" i="4"/>
  <c r="E30" i="1" s="1"/>
  <c r="C28" i="4"/>
  <c r="C54" i="4" s="1"/>
  <c r="E27" i="4"/>
  <c r="E28" i="4" s="1"/>
  <c r="E54" i="4" s="1"/>
  <c r="G24" i="1"/>
  <c r="G34" i="1"/>
  <c r="H25" i="1"/>
  <c r="B94" i="15"/>
  <c r="G21" i="1"/>
  <c r="H21" i="1" s="1"/>
  <c r="G35" i="1"/>
  <c r="F34" i="1"/>
  <c r="F35" i="1"/>
  <c r="D29" i="4"/>
  <c r="F33" i="1" s="1"/>
  <c r="H33" i="1" s="1"/>
  <c r="D38" i="4"/>
  <c r="F30" i="1" s="1"/>
  <c r="H30" i="1" s="1"/>
  <c r="E31" i="1"/>
  <c r="H31" i="1" s="1"/>
  <c r="E32" i="1"/>
  <c r="F32" i="1"/>
  <c r="C3" i="1"/>
  <c r="E36" i="1"/>
  <c r="H36" i="1" s="1"/>
  <c r="E37" i="1"/>
  <c r="H37" i="1" s="1"/>
  <c r="E29" i="4"/>
  <c r="E38" i="4"/>
  <c r="H32" i="1" l="1"/>
  <c r="H34" i="1"/>
  <c r="H35" i="1"/>
</calcChain>
</file>

<file path=xl/sharedStrings.xml><?xml version="1.0" encoding="utf-8"?>
<sst xmlns="http://schemas.openxmlformats.org/spreadsheetml/2006/main" count="595" uniqueCount="413">
  <si>
    <t>Prozess:</t>
  </si>
  <si>
    <t>B1</t>
  </si>
  <si>
    <t>Dokumententyp:</t>
  </si>
  <si>
    <t>RES</t>
  </si>
  <si>
    <t>Titel:</t>
  </si>
  <si>
    <t>Datum:</t>
  </si>
  <si>
    <t>Verfasser/in:</t>
  </si>
  <si>
    <t>Benita Imstepf</t>
  </si>
  <si>
    <t>Schritt 1: Bevölkerung und gesestzliche Vorgaben</t>
  </si>
  <si>
    <t>Bediente Bevölkerung</t>
  </si>
  <si>
    <t>Informations-quellen</t>
  </si>
  <si>
    <r>
      <t xml:space="preserve">Bibliothekstyp </t>
    </r>
    <r>
      <rPr>
        <sz val="8"/>
        <rFont val="Arial"/>
        <family val="2"/>
      </rPr>
      <t>(wählen Sie den Bibliothekstyp mit dem Pfeil aus)</t>
    </r>
  </si>
  <si>
    <t>Gemeinde-/Schul- und interkommunale Bibliothek</t>
  </si>
  <si>
    <t>STATPOP</t>
  </si>
  <si>
    <t>Einwohnerzahl der Gemeinde</t>
  </si>
  <si>
    <t>Einwohnerzahl anderer bedienter Gemeinden</t>
  </si>
  <si>
    <t>Total der Einwohnerzahl bedienter Gemeinden</t>
  </si>
  <si>
    <t>Anzahl Schüler pro Gemeinde</t>
  </si>
  <si>
    <t>Anzahl Schüler der Gemeinde - Kindergarten</t>
  </si>
  <si>
    <t>Anzahl Schüler der Gemeinde - Primarschule</t>
  </si>
  <si>
    <t>Anzahl Schüler der Gemeinde - Orientierungsschule</t>
  </si>
  <si>
    <t>Total Schülerzahlen</t>
  </si>
  <si>
    <r>
      <t xml:space="preserve">Gesetzliche Vorgaben </t>
    </r>
    <r>
      <rPr>
        <b/>
        <sz val="8"/>
        <color indexed="10"/>
        <rFont val="Arial"/>
        <family val="2"/>
      </rPr>
      <t>(nicht ausfüllen - automatische Berechnung)</t>
    </r>
  </si>
  <si>
    <t>STUFE DER BIBLIOTHEK:</t>
  </si>
  <si>
    <t>Stufe 1 : weniger als 1'000 Einwohner</t>
  </si>
  <si>
    <t>Stufe 2 : von 1'001 bis 5'000 Einwohner</t>
  </si>
  <si>
    <t>Stufe 3 : von 5'001 bis 10'000 Einwohner</t>
  </si>
  <si>
    <t>Stufe 4 : mehr als 10'001 Einwohner</t>
  </si>
  <si>
    <t xml:space="preserve">   Stufe 5 : Regionalbibliothek mit einen Gebiet von über 10'001 Einwohner</t>
  </si>
  <si>
    <t>INFRASTRUKTUR</t>
  </si>
  <si>
    <t>Minimum</t>
  </si>
  <si>
    <t>Maximum</t>
  </si>
  <si>
    <t>Durchschnitt</t>
  </si>
  <si>
    <t>Bestandesgrösse (Art. 17) :</t>
  </si>
  <si>
    <t>Jährliche Bestandeserneuerungsquote (Art. 19):</t>
  </si>
  <si>
    <t>Betriebsfläche (Art. 16):</t>
  </si>
  <si>
    <t>ÖFFUNGSZEITEN</t>
  </si>
  <si>
    <t>Minimale wöchentliche Öffnungszeit</t>
  </si>
  <si>
    <t>Minimale Anzahl Tage pro Woche</t>
  </si>
  <si>
    <t>Wöchentliche Öffnungszeiten (Art. 24):</t>
  </si>
  <si>
    <t>Stufe 1</t>
  </si>
  <si>
    <t>Stufe 2</t>
  </si>
  <si>
    <t>Stufe 3</t>
  </si>
  <si>
    <t>Stufe 4</t>
  </si>
  <si>
    <t>Stufe 5</t>
  </si>
  <si>
    <t>ARBEITSZEIT</t>
  </si>
  <si>
    <t xml:space="preserve">Wöchentliche Arbeitszeit (Art. 20, 2004): </t>
  </si>
  <si>
    <t>Die wöchentliche Arbeitszeit für die Verwaltung der Bibliothek beträgt mindestens 5 Stunden für 1000 Medien des empfohlenen Bestandes.</t>
  </si>
  <si>
    <t xml:space="preserve">Beschäftigungsgrad der Leitung (Art. 29): </t>
  </si>
  <si>
    <t>AUSBILDUNG</t>
  </si>
  <si>
    <t>Ausbildung der Leitung (Art. 28):</t>
  </si>
  <si>
    <t>Ad-hoc-Kurs</t>
  </si>
  <si>
    <t>SAB-Grund- oder Leiterkurs</t>
  </si>
  <si>
    <t>I+D Fachperson</t>
  </si>
  <si>
    <t>I+D Spezialist</t>
  </si>
  <si>
    <t>ANSCHAFFUNGSKREDIT</t>
  </si>
  <si>
    <t>Jährlicher Anschaffungskredit</t>
  </si>
  <si>
    <t>Kosten pro Dokument</t>
  </si>
  <si>
    <t>Schritt 2 : Daten für BFS, ScoreCard und BiblioWallis Region</t>
  </si>
  <si>
    <t>Nutzung</t>
  </si>
  <si>
    <t>Fragen</t>
  </si>
  <si>
    <t>Auszufüllende Daten</t>
  </si>
  <si>
    <t xml:space="preserve">Sektion B </t>
  </si>
  <si>
    <t>Kundschaft</t>
  </si>
  <si>
    <t>B4</t>
  </si>
  <si>
    <t>Aktive Kunden (gezählt werden hier nur Kunden mit mindestens 1 Ausleihe im letzten Jahr)</t>
  </si>
  <si>
    <t>CB1</t>
  </si>
  <si>
    <r>
      <rPr>
        <sz val="10"/>
        <rFont val="Wingdings"/>
        <charset val="2"/>
      </rPr>
      <t xml:space="preserve"> à </t>
    </r>
    <r>
      <rPr>
        <sz val="10"/>
        <rFont val="Arial"/>
        <family val="2"/>
      </rPr>
      <t>davon aktive Kunden mit Wohnsitz in der Gemeinde der
          Bibliothek (Teil von B4)</t>
    </r>
  </si>
  <si>
    <t>ScoreCard &gt; Ind</t>
  </si>
  <si>
    <t>Total der neu eingeschriebenen Kunden</t>
  </si>
  <si>
    <t> </t>
  </si>
  <si>
    <t>B5</t>
  </si>
  <si>
    <t>Bibliotheksbesuche (Anzahl Besuche: die Resultate des Zählers durch 2 teilen, oder Besucherzahlen schätzen, aber nicht nur die Ausleihen)</t>
  </si>
  <si>
    <t>Keine Kundenumfrage 2019 / nicht auszufüllen</t>
  </si>
  <si>
    <t>Sektion C</t>
  </si>
  <si>
    <t>Personal</t>
  </si>
  <si>
    <t>C6</t>
  </si>
  <si>
    <r>
      <t xml:space="preserve">Total Mitarbeitende (bezahlte Mitarbeiter + Ehrenamtliche + 1 für Leitung) </t>
    </r>
    <r>
      <rPr>
        <b/>
        <sz val="8"/>
        <color indexed="10"/>
        <rFont val="Arial"/>
        <family val="2"/>
      </rPr>
      <t>Nicht ausfüllen - automatische Berechnung</t>
    </r>
  </si>
  <si>
    <t>ScoreCard &gt; Obj</t>
  </si>
  <si>
    <r>
      <rPr>
        <sz val="10"/>
        <rFont val="Wingdings"/>
        <charset val="2"/>
      </rPr>
      <t xml:space="preserve"> à </t>
    </r>
    <r>
      <rPr>
        <sz val="10"/>
        <rFont val="Arial"/>
        <family val="2"/>
      </rPr>
      <t>davon Anzahl bezahlte Mitarbeiten</t>
    </r>
    <r>
      <rPr>
        <sz val="10"/>
        <color indexed="8"/>
        <rFont val="Arial"/>
        <family val="2"/>
      </rPr>
      <t xml:space="preserve">de </t>
    </r>
    <r>
      <rPr>
        <b/>
        <sz val="10"/>
        <color indexed="10"/>
        <rFont val="Arial"/>
        <family val="2"/>
      </rPr>
      <t>mit mehr als einer 
          5%-Stelle</t>
    </r>
    <r>
      <rPr>
        <sz val="10"/>
        <rFont val="Arial"/>
        <family val="2"/>
      </rPr>
      <t xml:space="preserve"> (= mehr als 2 Std. pro Woche). Auch
          </t>
    </r>
    <r>
      <rPr>
        <sz val="10"/>
        <color indexed="8"/>
        <rFont val="Arial"/>
        <family val="2"/>
      </rPr>
      <t>vorübergehendes und auszubildendes Personal wie 
          P</t>
    </r>
    <r>
      <rPr>
        <sz val="10"/>
        <rFont val="Arial"/>
        <family val="2"/>
      </rPr>
      <t xml:space="preserve">raktikanten, Auszubildende, Zivildienst, Arbeitslose zählen.
      </t>
    </r>
    <r>
      <rPr>
        <b/>
        <sz val="10"/>
        <rFont val="Arial"/>
        <family val="2"/>
      </rPr>
      <t xml:space="preserve">    </t>
    </r>
    <r>
      <rPr>
        <b/>
        <sz val="10"/>
        <color indexed="10"/>
        <rFont val="Arial"/>
        <family val="2"/>
      </rPr>
      <t>Ohne die Leitung zu zählen!</t>
    </r>
  </si>
  <si>
    <r>
      <rPr>
        <sz val="10"/>
        <rFont val="Wingdings"/>
        <charset val="2"/>
      </rPr>
      <t xml:space="preserve"> à </t>
    </r>
    <r>
      <rPr>
        <sz val="10"/>
        <rFont val="Arial"/>
        <family val="2"/>
      </rPr>
      <t>davon Anzahl</t>
    </r>
    <r>
      <rPr>
        <sz val="10"/>
        <color indexed="10"/>
        <rFont val="Arial"/>
        <family val="2"/>
      </rPr>
      <t xml:space="preserve"> </t>
    </r>
    <r>
      <rPr>
        <b/>
        <sz val="10"/>
        <color indexed="10"/>
        <rFont val="Arial"/>
        <family val="2"/>
      </rPr>
      <t>ehrenamtliche</t>
    </r>
    <r>
      <rPr>
        <sz val="10"/>
        <rFont val="Arial"/>
        <family val="2"/>
      </rPr>
      <t xml:space="preserve"> Mitarbeiter und Mitarbeiter mit </t>
    </r>
    <r>
      <rPr>
        <sz val="10"/>
        <color indexed="10"/>
        <rFont val="Arial"/>
        <family val="2"/>
      </rPr>
      <t xml:space="preserve">
          </t>
    </r>
    <r>
      <rPr>
        <b/>
        <sz val="10"/>
        <color indexed="10"/>
        <rFont val="Arial"/>
        <family val="2"/>
      </rPr>
      <t>weniger als einer 5%-Stelle</t>
    </r>
    <r>
      <rPr>
        <sz val="10"/>
        <rFont val="Arial"/>
        <family val="2"/>
      </rPr>
      <t xml:space="preserve"> (= weniger als 2 Std./Woche)</t>
    </r>
  </si>
  <si>
    <t>C10</t>
  </si>
  <si>
    <r>
      <t xml:space="preserve">Total Stellen in Vollzeitäquivalenten (VZÄ = umgerechnet auf 100%-Stellen).
</t>
    </r>
    <r>
      <rPr>
        <sz val="9"/>
        <rFont val="Arial"/>
        <family val="2"/>
      </rPr>
      <t>Beispiel : eine Stelle zu 30% = 0.3, eine Stelle zu 50% = 0.5, VZÄ=0.3+0.5=0.8</t>
    </r>
    <r>
      <rPr>
        <sz val="9"/>
        <color indexed="10"/>
        <rFont val="Arial"/>
        <family val="2"/>
      </rPr>
      <t/>
    </r>
  </si>
  <si>
    <t>ScoreCard &gt; Dir</t>
  </si>
  <si>
    <r>
      <rPr>
        <sz val="10"/>
        <rFont val="Wingdings"/>
        <charset val="2"/>
      </rPr>
      <t xml:space="preserve"> à </t>
    </r>
    <r>
      <rPr>
        <sz val="10"/>
        <rFont val="Arial"/>
        <family val="2"/>
      </rPr>
      <t xml:space="preserve">davon Stellen-Prozente der Bibliotheksleitung (in %)
          </t>
    </r>
    <r>
      <rPr>
        <b/>
        <sz val="8"/>
        <color indexed="10"/>
        <rFont val="Arial"/>
        <family val="2"/>
      </rPr>
      <t>Zur Berechnung der Prozente siehe Reiter "Daten"</t>
    </r>
  </si>
  <si>
    <r>
      <rPr>
        <sz val="10"/>
        <rFont val="Wingdings"/>
        <charset val="2"/>
      </rPr>
      <t xml:space="preserve"> à </t>
    </r>
    <r>
      <rPr>
        <sz val="10"/>
        <rFont val="Arial"/>
        <family val="2"/>
      </rPr>
      <t xml:space="preserve">davon Total der Stellen-Prozente der Mitarbeiter (in %) 
          (auch ehrenamtliche, vorübergehende und auszubildende
          Mitarbeitende wie Praktikanten, Auszubildende, Arbeitslose, 
          Zivildienst) </t>
    </r>
    <r>
      <rPr>
        <b/>
        <sz val="10"/>
        <color indexed="10"/>
        <rFont val="Arial"/>
        <family val="2"/>
      </rPr>
      <t>ohne Prozente der Leitung</t>
    </r>
  </si>
  <si>
    <t>Ausbildung der Bibliotheksleitung</t>
  </si>
  <si>
    <t>Anzahl Treffen mit den Behörden</t>
  </si>
  <si>
    <t>Anzahl Sitzungen mit dem Personal</t>
  </si>
  <si>
    <t>Sektion D</t>
  </si>
  <si>
    <t>Zugänglichkeit</t>
  </si>
  <si>
    <t>D14</t>
  </si>
  <si>
    <t>Betriebe inkl. Hauptstelle (Gesamtzahl der erfassten Betriebe)</t>
  </si>
  <si>
    <t>D15</t>
  </si>
  <si>
    <t>Betriebsfläche (in m²)</t>
  </si>
  <si>
    <t>D17</t>
  </si>
  <si>
    <t>Total der Publikumsarbeitsplätze (Anzahl)</t>
  </si>
  <si>
    <t>D18</t>
  </si>
  <si>
    <r>
      <t xml:space="preserve"> à </t>
    </r>
    <r>
      <rPr>
        <sz val="10"/>
        <rFont val="Arial"/>
        <family val="2"/>
      </rPr>
      <t>davon elektronische Arbeitsplätze (Anzahl)</t>
    </r>
  </si>
  <si>
    <t>D20</t>
  </si>
  <si>
    <t>Jahresöffnungszeit (Anzahl Öffnungstage pro Jahr)</t>
  </si>
  <si>
    <t>D21</t>
  </si>
  <si>
    <t>Wochenöffnungszeit (Anzahl Stunden/Woche)</t>
  </si>
  <si>
    <t xml:space="preserve">Anzahl Öffnungstage pro Woche </t>
  </si>
  <si>
    <t>CD2</t>
  </si>
  <si>
    <t>Jahresöffnungszeiten für Schulen und Klassen (Anzahl Öffnungsstunden während dem Jahr für Klassen ausserhalb der regulären Öffnungszeiten)</t>
  </si>
  <si>
    <t>Auf Anfrage</t>
  </si>
  <si>
    <t>Sektion E</t>
  </si>
  <si>
    <t>Finanzen</t>
  </si>
  <si>
    <t>E26</t>
  </si>
  <si>
    <r>
      <t xml:space="preserve">Total der laufenden Ausgaben in CHF (Total von E27 und E28)
</t>
    </r>
    <r>
      <rPr>
        <b/>
        <sz val="8"/>
        <color indexed="10"/>
        <rFont val="Arial"/>
        <family val="2"/>
      </rPr>
      <t>Nicht ausfüllen - automatische Berechnung</t>
    </r>
  </si>
  <si>
    <t>E27</t>
  </si>
  <si>
    <r>
      <t xml:space="preserve"> à</t>
    </r>
    <r>
      <rPr>
        <sz val="10"/>
        <rFont val="Arial"/>
        <family val="2"/>
      </rPr>
      <t xml:space="preserve"> davon </t>
    </r>
    <r>
      <rPr>
        <b/>
        <sz val="10"/>
        <rFont val="Arial"/>
        <family val="2"/>
      </rPr>
      <t>Personalausgaben</t>
    </r>
    <r>
      <rPr>
        <sz val="10"/>
        <rFont val="Arial"/>
        <family val="2"/>
      </rPr>
      <t xml:space="preserve"> in CHF (Teil von E26)</t>
    </r>
  </si>
  <si>
    <t>E28</t>
  </si>
  <si>
    <r>
      <t xml:space="preserve"> à</t>
    </r>
    <r>
      <rPr>
        <sz val="10"/>
        <rFont val="Arial"/>
        <family val="2"/>
      </rPr>
      <t xml:space="preserve"> davon </t>
    </r>
    <r>
      <rPr>
        <b/>
        <sz val="10"/>
        <rFont val="Arial"/>
        <family val="2"/>
      </rPr>
      <t>Sachausgaben</t>
    </r>
    <r>
      <rPr>
        <sz val="10"/>
        <rFont val="Arial"/>
        <family val="2"/>
      </rPr>
      <t xml:space="preserve"> in CHF (Teil von E26)
        </t>
    </r>
    <r>
      <rPr>
        <b/>
        <sz val="8"/>
        <color indexed="10"/>
        <rFont val="Arial"/>
        <family val="2"/>
      </rPr>
      <t>Nicht ausfüllen - automatische Berechnung</t>
    </r>
  </si>
  <si>
    <t>E28b</t>
  </si>
  <si>
    <r>
      <rPr>
        <sz val="10"/>
        <rFont val="Wingdings"/>
        <charset val="2"/>
      </rPr>
      <t xml:space="preserve">   à </t>
    </r>
    <r>
      <rPr>
        <sz val="10"/>
        <rFont val="Arial"/>
        <family val="2"/>
      </rPr>
      <t>davon sonstige Sachkosten, z. B. Mobiliar, Geräte,
                Dienstleitungen in CHF (Teil von E28)</t>
    </r>
  </si>
  <si>
    <t>E29</t>
  </si>
  <si>
    <r>
      <rPr>
        <sz val="10"/>
        <rFont val="Wingdings"/>
        <charset val="2"/>
      </rPr>
      <t xml:space="preserve">   à </t>
    </r>
    <r>
      <rPr>
        <sz val="10"/>
        <rFont val="Arial"/>
        <family val="2"/>
      </rPr>
      <t>davon Gebäudeausgaben in CHF (Teil von E28)</t>
    </r>
  </si>
  <si>
    <t>E30</t>
  </si>
  <si>
    <r>
      <rPr>
        <sz val="10"/>
        <rFont val="Wingdings"/>
        <charset val="2"/>
      </rPr>
      <t xml:space="preserve">   à </t>
    </r>
    <r>
      <rPr>
        <sz val="10"/>
        <rFont val="Arial"/>
        <family val="2"/>
      </rPr>
      <t>davon EDV-Kosten in CHF (Teil von E28)</t>
    </r>
  </si>
  <si>
    <t>E31</t>
  </si>
  <si>
    <r>
      <rPr>
        <sz val="10"/>
        <rFont val="Wingdings"/>
        <charset val="2"/>
      </rPr>
      <t xml:space="preserve">   à </t>
    </r>
    <r>
      <rPr>
        <sz val="10"/>
        <rFont val="Arial"/>
        <family val="2"/>
      </rPr>
      <t>davon Medienerwerbskosten in CHF (Teil von E28)</t>
    </r>
  </si>
  <si>
    <t>E32</t>
  </si>
  <si>
    <r>
      <rPr>
        <sz val="10"/>
        <rFont val="Wingdings"/>
        <charset val="2"/>
      </rPr>
      <t xml:space="preserve">     à </t>
    </r>
    <r>
      <rPr>
        <sz val="10"/>
        <rFont val="Arial"/>
        <family val="2"/>
      </rPr>
      <t>davon Erwerbskosten für elektronische Medien
                       in CHF (Teil von E31)</t>
    </r>
  </si>
  <si>
    <t>E33</t>
  </si>
  <si>
    <t>Deckungsbeitrag des bzw. der Träger(s) (in CHF) (Budget der Gemeinde oder Schule)</t>
  </si>
  <si>
    <t>E34</t>
  </si>
  <si>
    <t>Andere öffentliche Beiträge (in CHF) (z. B. Kantonale Subventionen)</t>
  </si>
  <si>
    <t>E35</t>
  </si>
  <si>
    <t>Private Beiträge (in CHF) (z. B. Spenden, Sponsoring…)</t>
  </si>
  <si>
    <t>E36</t>
  </si>
  <si>
    <t>Selbsterwirtschaftete Mittel (in CHF) (z. B. Einnahmen aus Verkäufen, Mahnungen…)</t>
  </si>
  <si>
    <t xml:space="preserve">Sektion F </t>
  </si>
  <si>
    <t>Medienangebot</t>
  </si>
  <si>
    <r>
      <rPr>
        <b/>
        <sz val="10"/>
        <color indexed="14"/>
        <rFont val="Arial"/>
        <family val="2"/>
      </rPr>
      <t>F37</t>
    </r>
    <r>
      <rPr>
        <b/>
        <sz val="10"/>
        <color indexed="14"/>
        <rFont val="Arial"/>
        <family val="2"/>
      </rPr>
      <t xml:space="preserve"> </t>
    </r>
    <r>
      <rPr>
        <b/>
        <sz val="10"/>
        <rFont val="Arial"/>
        <family val="2"/>
      </rPr>
      <t xml:space="preserve">/ </t>
    </r>
    <r>
      <rPr>
        <b/>
        <sz val="10"/>
        <color indexed="49"/>
        <rFont val="Arial"/>
        <family val="2"/>
      </rPr>
      <t>ScoreCard</t>
    </r>
  </si>
  <si>
    <r>
      <t xml:space="preserve">Gesamtes Medienangebot (Total von F38 bis F44) 
</t>
    </r>
    <r>
      <rPr>
        <b/>
        <sz val="8"/>
        <color indexed="10"/>
        <rFont val="Arial"/>
        <family val="2"/>
      </rPr>
      <t>Nicht ausfüllen - automatische Berechnung</t>
    </r>
  </si>
  <si>
    <t>F38</t>
  </si>
  <si>
    <r>
      <t xml:space="preserve"> à </t>
    </r>
    <r>
      <rPr>
        <sz val="10"/>
        <rFont val="Arial"/>
        <family val="2"/>
      </rPr>
      <t xml:space="preserve">davon Druckschriften (Anzahl physischer Einheiten)
</t>
    </r>
    <r>
      <rPr>
        <b/>
        <sz val="8"/>
        <color indexed="10"/>
        <rFont val="Arial"/>
        <family val="2"/>
      </rPr>
      <t xml:space="preserve">             Nicht ausfüllen - automatische Berechnung </t>
    </r>
  </si>
  <si>
    <t>ScoreCard</t>
  </si>
  <si>
    <r>
      <rPr>
        <sz val="10"/>
        <rFont val="Wingdings"/>
        <charset val="2"/>
      </rPr>
      <t xml:space="preserve">   à </t>
    </r>
    <r>
      <rPr>
        <sz val="10"/>
        <rFont val="Arial"/>
        <family val="2"/>
      </rPr>
      <t>davon Monografien (Bücher)</t>
    </r>
  </si>
  <si>
    <t xml:space="preserve">ScoreCard </t>
  </si>
  <si>
    <r>
      <rPr>
        <sz val="10"/>
        <rFont val="Wingdings"/>
        <charset val="2"/>
      </rPr>
      <t xml:space="preserve">   à </t>
    </r>
    <r>
      <rPr>
        <sz val="10"/>
        <rFont val="Arial"/>
        <family val="2"/>
      </rPr>
      <t>davon Zeitschriften (unterschiedliche Zeitschriften-
                titel zählen und nicht jedes physische Exemplar)</t>
    </r>
  </si>
  <si>
    <t>F40</t>
  </si>
  <si>
    <r>
      <t xml:space="preserve"> à</t>
    </r>
    <r>
      <rPr>
        <sz val="10"/>
        <rFont val="Arial"/>
        <family val="2"/>
      </rPr>
      <t xml:space="preserve"> davon Karten und Pläne (Anzahl physische Einheiten)</t>
    </r>
  </si>
  <si>
    <t>F41</t>
  </si>
  <si>
    <r>
      <t xml:space="preserve"> à</t>
    </r>
    <r>
      <rPr>
        <sz val="10"/>
        <rFont val="Arial"/>
        <family val="2"/>
      </rPr>
      <t xml:space="preserve"> davon Bilddokumente (Anzahl physischer Einheiten)</t>
    </r>
  </si>
  <si>
    <t>F43</t>
  </si>
  <si>
    <r>
      <t xml:space="preserve"> à</t>
    </r>
    <r>
      <rPr>
        <sz val="10"/>
        <rFont val="Arial"/>
        <family val="2"/>
      </rPr>
      <t xml:space="preserve"> davon AV-Medien (Anzahl physische Einheiten)
</t>
    </r>
    <r>
      <rPr>
        <b/>
        <sz val="8"/>
        <color indexed="10"/>
        <rFont val="Arial"/>
        <family val="2"/>
      </rPr>
      <t>Nicht ausfüllen - automatische Berechnung</t>
    </r>
  </si>
  <si>
    <r>
      <rPr>
        <sz val="10"/>
        <rFont val="Wingdings"/>
        <charset val="2"/>
      </rPr>
      <t xml:space="preserve">   à </t>
    </r>
    <r>
      <rPr>
        <sz val="10"/>
        <rFont val="Arial"/>
        <family val="2"/>
      </rPr>
      <t>davon DVD</t>
    </r>
  </si>
  <si>
    <r>
      <rPr>
        <sz val="10"/>
        <rFont val="Wingdings"/>
        <charset val="2"/>
      </rPr>
      <t xml:space="preserve">   à </t>
    </r>
    <r>
      <rPr>
        <sz val="10"/>
        <rFont val="Arial"/>
        <family val="2"/>
      </rPr>
      <t>davon CD</t>
    </r>
  </si>
  <si>
    <r>
      <rPr>
        <sz val="10"/>
        <rFont val="Wingdings"/>
        <charset val="2"/>
      </rPr>
      <t xml:space="preserve">   à </t>
    </r>
    <r>
      <rPr>
        <sz val="10"/>
        <rFont val="Arial"/>
        <family val="2"/>
      </rPr>
      <t>davon andere AV-Medien</t>
    </r>
  </si>
  <si>
    <t>F44</t>
  </si>
  <si>
    <r>
      <t xml:space="preserve"> à</t>
    </r>
    <r>
      <rPr>
        <sz val="10"/>
        <rFont val="Arial"/>
        <family val="2"/>
      </rPr>
      <t xml:space="preserve"> davon andere Medien (Anzahl physische Einheiten)
        Dokumente, die nicht in die Fragen F38 bis F43 fallen.
       Angeben welche: </t>
    </r>
  </si>
  <si>
    <t>F47</t>
  </si>
  <si>
    <t>Datenbanken / einzelne digitale Dokumente, welche online oder über den lokalen Server zugänglich sind (Anzahl Titel)</t>
  </si>
  <si>
    <t>F47b</t>
  </si>
  <si>
    <t>Ebooks online verfügbar (Anzahl Titel)</t>
  </si>
  <si>
    <t>F47c</t>
  </si>
  <si>
    <t>Digitale AV-Medien online verfügbar (Anzahl Titel)</t>
  </si>
  <si>
    <r>
      <t xml:space="preserve">Zuwachs von ausschliesslich physisch vorhandene Medien </t>
    </r>
    <r>
      <rPr>
        <b/>
        <sz val="10"/>
        <rFont val="Arial"/>
        <family val="2"/>
      </rPr>
      <t>(im Berichtszeitraum)</t>
    </r>
  </si>
  <si>
    <r>
      <rPr>
        <b/>
        <sz val="10"/>
        <color indexed="14"/>
        <rFont val="Arial"/>
        <family val="2"/>
      </rPr>
      <t>F48</t>
    </r>
    <r>
      <rPr>
        <b/>
        <sz val="10"/>
        <color indexed="51"/>
        <rFont val="Arial"/>
        <family val="2"/>
      </rPr>
      <t xml:space="preserve"> </t>
    </r>
    <r>
      <rPr>
        <b/>
        <sz val="10"/>
        <rFont val="Arial"/>
        <family val="2"/>
      </rPr>
      <t>/</t>
    </r>
    <r>
      <rPr>
        <b/>
        <sz val="10"/>
        <color indexed="49"/>
        <rFont val="Arial"/>
        <family val="2"/>
      </rPr>
      <t xml:space="preserve"> ScoreCard</t>
    </r>
  </si>
  <si>
    <r>
      <t xml:space="preserve">Gesamtzuwachs aller physisch vorhandenen Medien der Bibliothek (Total von F49 bis F55) 
</t>
    </r>
    <r>
      <rPr>
        <b/>
        <sz val="8"/>
        <color indexed="10"/>
        <rFont val="Arial"/>
        <family val="2"/>
      </rPr>
      <t>Nicht ausfüllen - automatische Berechnung</t>
    </r>
  </si>
  <si>
    <t>F49</t>
  </si>
  <si>
    <r>
      <t xml:space="preserve"> à</t>
    </r>
    <r>
      <rPr>
        <sz val="10"/>
        <rFont val="Arial"/>
        <family val="2"/>
      </rPr>
      <t xml:space="preserve"> davon Druckschriften (Zuwachs, Anzahl physische Einheiten)
</t>
    </r>
    <r>
      <rPr>
        <b/>
        <sz val="8"/>
        <color indexed="10"/>
        <rFont val="Arial"/>
        <family val="2"/>
      </rPr>
      <t xml:space="preserve">Nicht ausfüllen - automatische Berechnung </t>
    </r>
  </si>
  <si>
    <r>
      <rPr>
        <sz val="10"/>
        <rFont val="Wingdings"/>
        <charset val="2"/>
      </rPr>
      <t xml:space="preserve">   à </t>
    </r>
    <r>
      <rPr>
        <sz val="10"/>
        <rFont val="Arial"/>
        <family val="2"/>
      </rPr>
      <t>Monografien (Bücher) und Zeitschriften (</t>
    </r>
    <r>
      <rPr>
        <b/>
        <sz val="10"/>
        <color indexed="10"/>
        <rFont val="Arial"/>
        <family val="2"/>
      </rPr>
      <t>falls die
                Zeitschriften katalogisiert sind</t>
    </r>
    <r>
      <rPr>
        <sz val="10"/>
        <rFont val="Arial"/>
        <family val="2"/>
      </rPr>
      <t>)</t>
    </r>
  </si>
  <si>
    <r>
      <rPr>
        <sz val="10"/>
        <rFont val="Wingdings"/>
        <charset val="2"/>
      </rPr>
      <t xml:space="preserve">   à </t>
    </r>
    <r>
      <rPr>
        <sz val="10"/>
        <rFont val="Arial"/>
        <family val="2"/>
      </rPr>
      <t xml:space="preserve">Erwerbsbudget für </t>
    </r>
    <r>
      <rPr>
        <b/>
        <sz val="10"/>
        <color indexed="10"/>
        <rFont val="Arial"/>
        <family val="2"/>
      </rPr>
      <t>nicht katalogisierte Zeitschriften</t>
    </r>
    <r>
      <rPr>
        <sz val="10"/>
        <rFont val="Arial"/>
        <family val="2"/>
      </rPr>
      <t xml:space="preserve">
                (automatische Berechnung der Entsprechung in Anzahl
                Monographien siehe unten)</t>
    </r>
  </si>
  <si>
    <r>
      <t xml:space="preserve">Entsprechung des Zeitschriften-Budgets in Anzahl Monographien à Fr. 30.-  (dies ermöglicht die Zählung der nicht-katalogisierten Zeitschriften beim Bestandeszuwachs) 
</t>
    </r>
    <r>
      <rPr>
        <b/>
        <sz val="8"/>
        <color indexed="10"/>
        <rFont val="Arial"/>
        <family val="2"/>
      </rPr>
      <t>Nicht ausfüllen - automatische Berechnung</t>
    </r>
  </si>
  <si>
    <t>F51</t>
  </si>
  <si>
    <r>
      <t xml:space="preserve"> à</t>
    </r>
    <r>
      <rPr>
        <sz val="10"/>
        <rFont val="Arial"/>
        <family val="2"/>
      </rPr>
      <t xml:space="preserve"> davon Karten und Pläne (Zuwachs, Anzahl physische
       Einheiten)</t>
    </r>
  </si>
  <si>
    <r>
      <t>F52</t>
    </r>
    <r>
      <rPr>
        <b/>
        <sz val="10"/>
        <rFont val="Arial"/>
        <family val="2"/>
      </rPr>
      <t xml:space="preserve"> </t>
    </r>
  </si>
  <si>
    <r>
      <t xml:space="preserve"> à</t>
    </r>
    <r>
      <rPr>
        <sz val="10"/>
        <rFont val="Arial"/>
        <family val="2"/>
      </rPr>
      <t xml:space="preserve"> davon Bilddokumente (Zuwachs, Anzahl physische Einheiten)</t>
    </r>
  </si>
  <si>
    <t>F54</t>
  </si>
  <si>
    <r>
      <t xml:space="preserve"> à</t>
    </r>
    <r>
      <rPr>
        <sz val="10"/>
        <rFont val="Arial"/>
        <family val="2"/>
      </rPr>
      <t xml:space="preserve"> davon AV-Medien (Zuwachs, Anzahl physischer Einheiten) 
       </t>
    </r>
    <r>
      <rPr>
        <b/>
        <sz val="8"/>
        <color indexed="10"/>
        <rFont val="Arial"/>
        <family val="2"/>
      </rPr>
      <t>Nicht ausfüllen - automatische Berechnung</t>
    </r>
  </si>
  <si>
    <t>F55</t>
  </si>
  <si>
    <r>
      <t xml:space="preserve"> à</t>
    </r>
    <r>
      <rPr>
        <sz val="10"/>
        <rFont val="Arial"/>
        <family val="2"/>
      </rPr>
      <t xml:space="preserve"> davon andere Medien (Zuwachs), die nicht unter die Fragen
       F49 bis 54 fallen; angeben welche: </t>
    </r>
  </si>
  <si>
    <t>Ausscheidungen</t>
  </si>
  <si>
    <t>F56</t>
  </si>
  <si>
    <t>Ausgeschiedene Medien (Gesamtzahl, Anzahl physischer Einheiten)</t>
  </si>
  <si>
    <t>Sektion G</t>
  </si>
  <si>
    <t>Benutzung</t>
  </si>
  <si>
    <t>G57</t>
  </si>
  <si>
    <r>
      <t>Anzahl Veranstaltungen und Ausstellungen</t>
    </r>
    <r>
      <rPr>
        <sz val="8"/>
        <rFont val="Arial"/>
        <family val="2"/>
      </rPr>
      <t xml:space="preserve"> </t>
    </r>
    <r>
      <rPr>
        <b/>
        <sz val="8"/>
        <color indexed="10"/>
        <rFont val="Arial"/>
        <family val="2"/>
      </rPr>
      <t xml:space="preserve">
unter Etappe 3 auszufüllen</t>
    </r>
  </si>
  <si>
    <t>G58</t>
  </si>
  <si>
    <r>
      <t>Anzahl Führungen und Schulungen</t>
    </r>
    <r>
      <rPr>
        <sz val="8"/>
        <rFont val="Arial"/>
        <family val="2"/>
      </rPr>
      <t xml:space="preserve"> </t>
    </r>
    <r>
      <rPr>
        <b/>
        <sz val="8"/>
        <color indexed="10"/>
        <rFont val="Arial"/>
        <family val="2"/>
      </rPr>
      <t xml:space="preserve">
unter Etappe 3 auszufüllen</t>
    </r>
  </si>
  <si>
    <t>G58a</t>
  </si>
  <si>
    <r>
      <t xml:space="preserve">Anzahl Stunden für Führungen und Schulungen
</t>
    </r>
    <r>
      <rPr>
        <b/>
        <sz val="8"/>
        <color indexed="10"/>
        <rFont val="Arial"/>
        <family val="2"/>
      </rPr>
      <t>unter Etappe 3 auszufüllen</t>
    </r>
  </si>
  <si>
    <t>G58b</t>
  </si>
  <si>
    <r>
      <t xml:space="preserve">Anzahl Teilnehmer an Führungen und Schulungen
</t>
    </r>
    <r>
      <rPr>
        <b/>
        <sz val="8"/>
        <color indexed="10"/>
        <rFont val="Arial"/>
        <family val="2"/>
      </rPr>
      <t>unter Etappe 3 auszufüllen</t>
    </r>
  </si>
  <si>
    <t>Ausleihen</t>
  </si>
  <si>
    <r>
      <t xml:space="preserve">G59 </t>
    </r>
    <r>
      <rPr>
        <b/>
        <sz val="10"/>
        <rFont val="Arial"/>
        <family val="2"/>
      </rPr>
      <t xml:space="preserve">/ </t>
    </r>
    <r>
      <rPr>
        <b/>
        <sz val="10"/>
        <color indexed="49"/>
        <rFont val="Arial"/>
        <family val="2"/>
      </rPr>
      <t>ScoreCard</t>
    </r>
  </si>
  <si>
    <r>
      <t xml:space="preserve">Ausleihen insgesamt (Anzahl Verbuchungen oder ausgestellte Leihscheine)
</t>
    </r>
    <r>
      <rPr>
        <b/>
        <sz val="8"/>
        <color indexed="10"/>
        <rFont val="Arial"/>
        <family val="2"/>
      </rPr>
      <t>Nicht ausfüllen - automatische Berechnung</t>
    </r>
  </si>
  <si>
    <t>CG1.1</t>
  </si>
  <si>
    <r>
      <t xml:space="preserve"> à</t>
    </r>
    <r>
      <rPr>
        <sz val="10"/>
        <rFont val="Arial"/>
        <family val="2"/>
      </rPr>
      <t xml:space="preserve"> davon Druckschriften (Anzahl Ausleihen)
</t>
    </r>
    <r>
      <rPr>
        <b/>
        <sz val="8"/>
        <color indexed="10"/>
        <rFont val="Arial"/>
        <family val="2"/>
      </rPr>
      <t xml:space="preserve">          Nicht ausfüllen - automatische Berechnung</t>
    </r>
  </si>
  <si>
    <r>
      <rPr>
        <sz val="10"/>
        <rFont val="Wingdings"/>
        <charset val="2"/>
      </rPr>
      <t xml:space="preserve">   à </t>
    </r>
    <r>
      <rPr>
        <sz val="10"/>
        <rFont val="Arial"/>
        <family val="2"/>
      </rPr>
      <t>davon Monographien und Zeitschriften (falls die
                Zeitschriften katalogisiert sind)</t>
    </r>
  </si>
  <si>
    <r>
      <rPr>
        <sz val="10"/>
        <rFont val="Wingdings"/>
        <charset val="2"/>
      </rPr>
      <t xml:space="preserve">   à </t>
    </r>
    <r>
      <rPr>
        <sz val="10"/>
        <rFont val="Arial"/>
        <family val="2"/>
      </rPr>
      <t>davon Zeitschriften (die verschiedenen Zeitschriftentitel 
                zählen und nicht jedes physische Exemplar)</t>
    </r>
  </si>
  <si>
    <t>CG1.2</t>
  </si>
  <si>
    <r>
      <rPr>
        <sz val="10"/>
        <rFont val="Wingdings"/>
        <charset val="2"/>
      </rPr>
      <t xml:space="preserve"> à</t>
    </r>
    <r>
      <rPr>
        <sz val="10"/>
        <rFont val="Arial"/>
        <family val="2"/>
      </rPr>
      <t xml:space="preserve"> davon Karten und Pläne (Anzahl Ausleihen)</t>
    </r>
  </si>
  <si>
    <r>
      <t xml:space="preserve"> à</t>
    </r>
    <r>
      <rPr>
        <sz val="10"/>
        <rFont val="Arial"/>
        <family val="2"/>
      </rPr>
      <t xml:space="preserve"> davon Bilddokumente (Anzahl Ausleihen)</t>
    </r>
  </si>
  <si>
    <t>CG1.3</t>
  </si>
  <si>
    <r>
      <t xml:space="preserve"> à</t>
    </r>
    <r>
      <rPr>
        <sz val="10"/>
        <rFont val="Arial"/>
        <family val="2"/>
      </rPr>
      <t xml:space="preserve"> davon AV-Medien (Anzahl Ausleihen) 
       </t>
    </r>
    <r>
      <rPr>
        <b/>
        <sz val="8"/>
        <color indexed="10"/>
        <rFont val="Arial"/>
        <family val="2"/>
      </rPr>
      <t>Nicht ausfüllen - automatische Berechnung</t>
    </r>
  </si>
  <si>
    <t>CG1.4</t>
  </si>
  <si>
    <r>
      <t xml:space="preserve"> à</t>
    </r>
    <r>
      <rPr>
        <sz val="10"/>
        <rFont val="Arial"/>
        <family val="2"/>
      </rPr>
      <t xml:space="preserve"> davon andere Medien (Anzahl Ausleihen), die nicht in die
        Fragen F49 bis 54 fallen, angeben welche: </t>
    </r>
  </si>
  <si>
    <t>G71</t>
  </si>
  <si>
    <t>Datenbanken / einzelne digitale Dokumente (Anzahl Zugriffe)</t>
  </si>
  <si>
    <t>G71b</t>
  </si>
  <si>
    <t>Ebooks (Downloads)</t>
  </si>
  <si>
    <t>G71c</t>
  </si>
  <si>
    <t>Digitale AV-Medien (Zugriffe via Download oder Streaming)</t>
  </si>
  <si>
    <t>Importierte Katalogisate</t>
  </si>
  <si>
    <t>Übernommene Datensätze (Katalogisate), elektronisch via Server (Internet)</t>
  </si>
  <si>
    <t>Keine</t>
  </si>
  <si>
    <t>Katalogisate, die von unserer Bibliothek in andere Kataloge kopiert wurden</t>
  </si>
  <si>
    <t>Logistik</t>
  </si>
  <si>
    <t>Resultat der Checkliste für Logistik</t>
  </si>
  <si>
    <t>Jahresziele</t>
  </si>
  <si>
    <t>Umfeldanalyse durchgeführt? ja/nein</t>
  </si>
  <si>
    <t>ja</t>
  </si>
  <si>
    <t>Schritt 3 : Kulturvermittlung</t>
  </si>
  <si>
    <t>Führungen und Schulungen</t>
  </si>
  <si>
    <t>Anzahl Aktionen</t>
  </si>
  <si>
    <t>Nombre de type d'action</t>
  </si>
  <si>
    <r>
      <t xml:space="preserve">Anzahl Teilnehmer </t>
    </r>
    <r>
      <rPr>
        <b/>
        <sz val="8"/>
        <color indexed="10"/>
        <rFont val="Arial"/>
        <family val="2"/>
      </rPr>
      <t>(obligatorisch)</t>
    </r>
  </si>
  <si>
    <r>
      <rPr>
        <b/>
        <sz val="12"/>
        <rFont val="Arial"/>
        <family val="2"/>
      </rPr>
      <t xml:space="preserve">Anzahl aufgewendete Stunden durch das Personal </t>
    </r>
    <r>
      <rPr>
        <b/>
        <sz val="8"/>
        <color indexed="10"/>
        <rFont val="Arial"/>
        <family val="2"/>
      </rPr>
      <t>(obligatorisch)</t>
    </r>
    <r>
      <rPr>
        <b/>
        <sz val="10"/>
        <rFont val="Arial"/>
        <family val="2"/>
      </rPr>
      <t xml:space="preserve"> </t>
    </r>
    <r>
      <rPr>
        <sz val="10"/>
        <rFont val="Arial"/>
        <family val="2"/>
      </rPr>
      <t>(falls weniger als 1 Stunde, auf 1 Stunde aufrunden,</t>
    </r>
    <r>
      <rPr>
        <sz val="10"/>
        <color indexed="10"/>
        <rFont val="Arial"/>
        <family val="2"/>
      </rPr>
      <t xml:space="preserve"> ohne die Vorbereitungszeit zu zählen</t>
    </r>
    <r>
      <rPr>
        <sz val="10"/>
        <rFont val="Arial"/>
        <family val="2"/>
      </rPr>
      <t>)</t>
    </r>
  </si>
  <si>
    <t>Klasse/Stufe</t>
  </si>
  <si>
    <t>Beschreibung</t>
  </si>
  <si>
    <r>
      <rPr>
        <sz val="10"/>
        <rFont val="Arial"/>
        <family val="2"/>
      </rPr>
      <t xml:space="preserve">Schulungen/spezifische Animationen </t>
    </r>
    <r>
      <rPr>
        <b/>
        <sz val="10"/>
        <rFont val="Arial"/>
        <family val="2"/>
      </rPr>
      <t>für eine Klasse</t>
    </r>
    <r>
      <rPr>
        <sz val="10"/>
        <rFont val="Arial"/>
        <family val="2"/>
      </rPr>
      <t xml:space="preserve">: </t>
    </r>
    <r>
      <rPr>
        <sz val="8"/>
        <rFont val="Arial"/>
        <family val="2"/>
      </rPr>
      <t xml:space="preserve">Lesung, Benutzung der Bibliothek, etc. </t>
    </r>
    <r>
      <rPr>
        <sz val="8"/>
        <color indexed="10"/>
        <rFont val="Arial"/>
        <family val="2"/>
      </rPr>
      <t>Falls am Ende einer Führung eine Lesung durchgeführt wird, wird diese nur als Schulung gerechnet und nicht noch zusätzlich als Animation</t>
    </r>
  </si>
  <si>
    <t>H1-H9, Berufsschulen, Kollegium, PH</t>
  </si>
  <si>
    <t>Leseförderungsveranstaltungen</t>
  </si>
  <si>
    <r>
      <rPr>
        <sz val="10"/>
        <rFont val="Arial"/>
        <family val="2"/>
      </rPr>
      <t xml:space="preserve">Besuch einer </t>
    </r>
    <r>
      <rPr>
        <b/>
        <sz val="10"/>
        <rFont val="Arial"/>
        <family val="2"/>
      </rPr>
      <t xml:space="preserve">Klasse für die Ausleihe
</t>
    </r>
    <r>
      <rPr>
        <sz val="8"/>
        <rFont val="Arial"/>
        <family val="2"/>
      </rPr>
      <t>Diese Aktivität wird nicht für das Total der Führungen und Schulungen berücksichtigt.</t>
    </r>
  </si>
  <si>
    <r>
      <t xml:space="preserve">Fühungen und Schulungen </t>
    </r>
    <r>
      <rPr>
        <b/>
        <sz val="10"/>
        <rFont val="Arial"/>
        <family val="2"/>
      </rPr>
      <t xml:space="preserve">für Gruppen 
</t>
    </r>
    <r>
      <rPr>
        <sz val="8"/>
        <rFont val="Arial"/>
        <family val="2"/>
      </rPr>
      <t>(ausserhalb von Anlässen für Klassen)</t>
    </r>
  </si>
  <si>
    <r>
      <rPr>
        <b/>
        <sz val="12"/>
        <rFont val="Arial"/>
        <family val="2"/>
      </rPr>
      <t xml:space="preserve">TOTAL </t>
    </r>
    <r>
      <rPr>
        <sz val="10"/>
        <rFont val="Arial"/>
        <family val="2"/>
      </rPr>
      <t xml:space="preserve">Anzahl Führungen/Schulungen 
</t>
    </r>
    <r>
      <rPr>
        <sz val="8"/>
        <rFont val="Arial"/>
        <family val="2"/>
      </rPr>
      <t>(ohne Klassenbesuche für Ausleihe)</t>
    </r>
    <r>
      <rPr>
        <b/>
        <sz val="10"/>
        <color indexed="10"/>
        <rFont val="Arial"/>
        <family val="2"/>
      </rPr>
      <t xml:space="preserve">
</t>
    </r>
    <r>
      <rPr>
        <b/>
        <sz val="8"/>
        <color indexed="10"/>
        <rFont val="Arial"/>
        <family val="2"/>
      </rPr>
      <t>Nicht ausfüllen - automatische Berechnung</t>
    </r>
  </si>
  <si>
    <t>Art der Animation</t>
  </si>
  <si>
    <t>Anzahl</t>
  </si>
  <si>
    <t>Zielpublikum</t>
  </si>
  <si>
    <r>
      <t xml:space="preserve">Umwelt-Aktivität </t>
    </r>
    <r>
      <rPr>
        <sz val="10"/>
        <rFont val="Arial"/>
        <family val="2"/>
      </rPr>
      <t>(nur wenn ja)</t>
    </r>
  </si>
  <si>
    <t>Ateliers / Workshops</t>
  </si>
  <si>
    <t>Kinder H4-H6</t>
  </si>
  <si>
    <t>Kinderuni (Naturwiss.)</t>
  </si>
  <si>
    <t>Lesegruppen</t>
  </si>
  <si>
    <t>Erwachsene, Senioren</t>
  </si>
  <si>
    <t>Shared reading</t>
  </si>
  <si>
    <t>Konzerte</t>
  </si>
  <si>
    <t>Märchenstunden</t>
  </si>
  <si>
    <t>Kinder H1-H2</t>
  </si>
  <si>
    <t>Vom VWB oder anderweitig ausgeliehene Ausstellungen</t>
  </si>
  <si>
    <t>Erwachsene, Jugendliche</t>
  </si>
  <si>
    <t>Presseschau - revue de presse; Was ich dier scho immer emal hä vellu säge; Streifzüge durch Brig-Glis</t>
  </si>
  <si>
    <t>Kunstausstellungen</t>
  </si>
  <si>
    <t>Artothek trifft…</t>
  </si>
  <si>
    <t>Thematische Ausstellungen durch die Bibliothek erstellt</t>
  </si>
  <si>
    <t>Kinder, Erw.</t>
  </si>
  <si>
    <t>Streifzüge durch Brig-Glis (anl. Jubiläumsanlass)</t>
  </si>
  <si>
    <t xml:space="preserve">Spiele (Lesespiele, Wettbewerbe…) </t>
  </si>
  <si>
    <t>Kinder H1-10, Erw.</t>
  </si>
  <si>
    <t>Wettbewerbe anlässlich 50 Jahre MW (beste Bücher/Filme)</t>
  </si>
  <si>
    <t>Tag der offenen Tür</t>
  </si>
  <si>
    <t>Kinder H1-H10, Erw.</t>
  </si>
  <si>
    <t>Jubiläumstag 50 Jahre MW-Brig / Stadtbibliothek</t>
  </si>
  <si>
    <t>Kamishibai, Lesungen, Buchvorstellungen</t>
  </si>
  <si>
    <t>Buchstart</t>
  </si>
  <si>
    <t>Aktive Teilnahme oder Beteiligung an lokalen, regionalen oder nationalen Veranstaltungen ausserhalb der Bibliothek</t>
  </si>
  <si>
    <t>Lehrpersonen, Studenten</t>
  </si>
  <si>
    <t>Homo digitalis (PH-Tagung); Präsentation von MW-Online-Dienstleistungen im Bereich Sprachen</t>
  </si>
  <si>
    <t>Literaturpreise: Prix Chronos…</t>
  </si>
  <si>
    <t>Kinder H9-H10, Senioren</t>
  </si>
  <si>
    <t>gemeinsames Lesen von generationenübergreifender Lektüre mit Bewertung</t>
  </si>
  <si>
    <t>Filmvorführungen</t>
  </si>
  <si>
    <t>Vorführen von Filmperlen / Trouvaillen</t>
  </si>
  <si>
    <t>Lesewoche</t>
  </si>
  <si>
    <t>Aufführungen, Schauspiel</t>
  </si>
  <si>
    <t xml:space="preserve">Einladung von prominenten Gästen: Diskussionen, Buchvorstellungen etc. </t>
  </si>
  <si>
    <t>Erwachsene</t>
  </si>
  <si>
    <t>Kaminfeuergespräche zu aktuellen politischen Themen</t>
  </si>
  <si>
    <r>
      <t>TOTAL</t>
    </r>
    <r>
      <rPr>
        <sz val="10"/>
        <rFont val="Arial"/>
        <family val="2"/>
      </rPr>
      <t xml:space="preserve"> Umwelt-Aktivität
</t>
    </r>
    <r>
      <rPr>
        <sz val="8"/>
        <color rgb="FFFF0000"/>
        <rFont val="Arial"/>
        <family val="2"/>
      </rPr>
      <t xml:space="preserve">Nicht ausfüllen - automatische Berechnung </t>
    </r>
  </si>
  <si>
    <t>Andere Animationen</t>
  </si>
  <si>
    <t>Erwachsene, Studenten</t>
  </si>
  <si>
    <t>Ethik im Gespräch / Philoforum                                       FakeHunter Planspiel                                                         Escape room in the box</t>
  </si>
  <si>
    <r>
      <rPr>
        <b/>
        <sz val="11"/>
        <color indexed="14"/>
        <rFont val="Arial"/>
        <family val="2"/>
      </rPr>
      <t>G57</t>
    </r>
    <r>
      <rPr>
        <b/>
        <sz val="11"/>
        <color indexed="51"/>
        <rFont val="Arial"/>
        <family val="2"/>
      </rPr>
      <t xml:space="preserve"> </t>
    </r>
    <r>
      <rPr>
        <b/>
        <sz val="11"/>
        <rFont val="Arial"/>
        <family val="2"/>
      </rPr>
      <t>/</t>
    </r>
    <r>
      <rPr>
        <b/>
        <sz val="11"/>
        <color indexed="49"/>
        <rFont val="Arial"/>
        <family val="2"/>
      </rPr>
      <t xml:space="preserve"> </t>
    </r>
    <r>
      <rPr>
        <b/>
        <sz val="11"/>
        <color indexed="49"/>
        <rFont val="Arial"/>
        <family val="2"/>
      </rPr>
      <t>ScoreCard</t>
    </r>
  </si>
  <si>
    <r>
      <rPr>
        <b/>
        <sz val="12"/>
        <rFont val="Arial"/>
        <family val="2"/>
      </rPr>
      <t>TOTAL</t>
    </r>
    <r>
      <rPr>
        <b/>
        <sz val="10"/>
        <rFont val="Arial"/>
        <family val="2"/>
      </rPr>
      <t xml:space="preserve"> </t>
    </r>
    <r>
      <rPr>
        <sz val="10"/>
        <rFont val="Arial"/>
        <family val="2"/>
      </rPr>
      <t xml:space="preserve">Anzahl Animationen </t>
    </r>
    <r>
      <rPr>
        <b/>
        <sz val="10"/>
        <rFont val="Arial"/>
        <family val="2"/>
      </rPr>
      <t xml:space="preserve">
</t>
    </r>
    <r>
      <rPr>
        <b/>
        <sz val="8"/>
        <color indexed="10"/>
        <rFont val="Arial"/>
        <family val="2"/>
      </rPr>
      <t>Nicht ausfüllen - automatische Berechnung</t>
    </r>
  </si>
  <si>
    <r>
      <rPr>
        <b/>
        <sz val="12"/>
        <rFont val="Arial"/>
        <family val="2"/>
      </rPr>
      <t>TOTAL</t>
    </r>
    <r>
      <rPr>
        <b/>
        <sz val="10"/>
        <rFont val="Arial"/>
        <family val="2"/>
      </rPr>
      <t xml:space="preserve"> </t>
    </r>
    <r>
      <rPr>
        <sz val="10"/>
        <rFont val="Arial"/>
        <family val="2"/>
      </rPr>
      <t>Anzahl verschiedene Arten von Animationen</t>
    </r>
    <r>
      <rPr>
        <b/>
        <sz val="10"/>
        <rFont val="Arial"/>
        <family val="2"/>
      </rPr>
      <t xml:space="preserve">
</t>
    </r>
    <r>
      <rPr>
        <b/>
        <sz val="8"/>
        <color indexed="10"/>
        <rFont val="Arial"/>
        <family val="2"/>
      </rPr>
      <t>Nicht ausfüllen - automatische Berechnung</t>
    </r>
    <r>
      <rPr>
        <b/>
        <sz val="10"/>
        <color indexed="10"/>
        <rFont val="Arial"/>
        <family val="2"/>
      </rPr>
      <t/>
    </r>
  </si>
  <si>
    <t>Schritt 4 : Weiterbildung</t>
  </si>
  <si>
    <t>Minimum
BWE-Ziele</t>
  </si>
  <si>
    <t>Resultate
Realwert</t>
  </si>
  <si>
    <r>
      <rPr>
        <b/>
        <sz val="11"/>
        <color indexed="36"/>
        <rFont val="Arial"/>
        <family val="2"/>
      </rPr>
      <t>OBJ BWE</t>
    </r>
    <r>
      <rPr>
        <b/>
        <sz val="11"/>
        <color indexed="51"/>
        <rFont val="Arial"/>
        <family val="2"/>
      </rPr>
      <t xml:space="preserve"> </t>
    </r>
    <r>
      <rPr>
        <b/>
        <sz val="11"/>
        <rFont val="Arial"/>
        <family val="2"/>
      </rPr>
      <t>/</t>
    </r>
    <r>
      <rPr>
        <b/>
        <sz val="11"/>
        <color indexed="49"/>
        <rFont val="Arial"/>
        <family val="2"/>
      </rPr>
      <t xml:space="preserve"> </t>
    </r>
    <r>
      <rPr>
        <b/>
        <sz val="11"/>
        <color indexed="49"/>
        <rFont val="Arial"/>
        <family val="2"/>
      </rPr>
      <t>ScoreCard</t>
    </r>
  </si>
  <si>
    <r>
      <rPr>
        <sz val="10"/>
        <rFont val="Arial"/>
        <family val="2"/>
      </rPr>
      <t xml:space="preserve">Anzahl Stunden Weiterbildung der Leitung
</t>
    </r>
    <r>
      <rPr>
        <b/>
        <sz val="8"/>
        <color indexed="10"/>
        <rFont val="Arial"/>
        <family val="2"/>
      </rPr>
      <t>Nicht ausfüllen - automatische Berechnung</t>
    </r>
  </si>
  <si>
    <r>
      <rPr>
        <sz val="10"/>
        <rFont val="Arial"/>
        <family val="2"/>
      </rPr>
      <t>Durchschnitt der Weiterbildungen pro Mitarbeiter mit mehr als einer 5%-Stelle</t>
    </r>
    <r>
      <rPr>
        <b/>
        <sz val="10"/>
        <rFont val="Arial"/>
        <family val="2"/>
      </rPr>
      <t xml:space="preserve">
</t>
    </r>
    <r>
      <rPr>
        <b/>
        <sz val="8"/>
        <color indexed="10"/>
        <rFont val="Arial"/>
        <family val="2"/>
      </rPr>
      <t>Nicht ausfüllen - automatische Berechnung</t>
    </r>
  </si>
  <si>
    <r>
      <t>Besuchte Weiterbildungen</t>
    </r>
    <r>
      <rPr>
        <sz val="10"/>
        <rFont val="Arial"/>
        <family val="2"/>
      </rPr>
      <t xml:space="preserve"> </t>
    </r>
    <r>
      <rPr>
        <sz val="10"/>
        <color indexed="10"/>
        <rFont val="Arial"/>
        <family val="2"/>
      </rPr>
      <t>(inkl. Teilnahme an BiblioWallis Region Sitzungen oder Generalversammlungen von IDVS, BWE, Bibliotheksnachmittagen etc.)</t>
    </r>
  </si>
  <si>
    <t>Anzahl Stunden</t>
  </si>
  <si>
    <t>Funktion</t>
  </si>
  <si>
    <t>Name des Mitarbeiters</t>
  </si>
  <si>
    <t>Roadshow Biblio 2030</t>
  </si>
  <si>
    <t>Leitung</t>
  </si>
  <si>
    <t>x</t>
  </si>
  <si>
    <t>Mitarbeiter/in</t>
  </si>
  <si>
    <t>Prix Chronos</t>
  </si>
  <si>
    <t>Konferenz Leseförderung</t>
  </si>
  <si>
    <t>RERO IDRF Valais, 1+2</t>
  </si>
  <si>
    <t>RERO ILS</t>
  </si>
  <si>
    <t>Berufsbildner Treffen</t>
  </si>
  <si>
    <t>E-Books Anwendertreff</t>
  </si>
  <si>
    <t>Schulung Kultur inklusiv</t>
  </si>
  <si>
    <t>Pensionskassenfragen</t>
  </si>
  <si>
    <t>Lesen 2030: Ki-Ju-Literatur im digitalen Zeitalter</t>
  </si>
  <si>
    <t>Führungskompetenzen</t>
  </si>
  <si>
    <t>Serious Games</t>
  </si>
  <si>
    <t>Zukunft Kulturvermittlung</t>
  </si>
  <si>
    <t>Must have: Schulbibliothek</t>
  </si>
  <si>
    <t>Schulung RERO ILS Ausleihe</t>
  </si>
  <si>
    <t>Design thinking &amp; inclusion</t>
  </si>
  <si>
    <t>HR-Prozesse und -Instrumente</t>
  </si>
  <si>
    <t>Erfolgreiche Telearbeit 1+2</t>
  </si>
  <si>
    <r>
      <t xml:space="preserve">Prozess: </t>
    </r>
    <r>
      <rPr>
        <sz val="10"/>
        <rFont val="Arial"/>
        <family val="2"/>
      </rPr>
      <t>B1</t>
    </r>
  </si>
  <si>
    <r>
      <t>Dokumententyp:</t>
    </r>
    <r>
      <rPr>
        <sz val="10"/>
        <rFont val="Arial"/>
        <family val="2"/>
      </rPr>
      <t xml:space="preserve"> RES</t>
    </r>
  </si>
  <si>
    <t xml:space="preserve">Titel: </t>
  </si>
  <si>
    <t>Bevölkerung</t>
  </si>
  <si>
    <t>Schüler</t>
  </si>
  <si>
    <t>Stufe</t>
  </si>
  <si>
    <t>Kunden</t>
  </si>
  <si>
    <t>Mitarbeitende</t>
  </si>
  <si>
    <t xml:space="preserve">Mitarbeiter +5% </t>
  </si>
  <si>
    <t>Mitarbeiter &lt; 5%</t>
  </si>
  <si>
    <t>Weiterbildungsziel (h)</t>
  </si>
  <si>
    <t>Score Card</t>
  </si>
  <si>
    <t>Prozess</t>
  </si>
  <si>
    <t>Indikator</t>
  </si>
  <si>
    <t>Art der Variable</t>
  </si>
  <si>
    <t>Jahr</t>
  </si>
  <si>
    <t>Quelle</t>
  </si>
  <si>
    <t>Zielwert</t>
  </si>
  <si>
    <t>Realwert</t>
  </si>
  <si>
    <t>Zielerreichungsgrad</t>
  </si>
  <si>
    <t>min.</t>
  </si>
  <si>
    <t>max.</t>
  </si>
  <si>
    <t>Ziele BWE</t>
  </si>
  <si>
    <t>Anzahl besuchter Weiterbildungs-Stunden durch die Bibliotheksleitung</t>
  </si>
  <si>
    <t>quantitatif</t>
  </si>
  <si>
    <t>Anzahl Weiterbildungen pro Mitarbeiter</t>
  </si>
  <si>
    <t>B2</t>
  </si>
  <si>
    <t>Anzahl Umweltaktivitäten</t>
  </si>
  <si>
    <t>Anzahl Veranstaltungen</t>
  </si>
  <si>
    <t>Umfeldanalyse durchgeführt</t>
  </si>
  <si>
    <t>Oblig. Indikator</t>
  </si>
  <si>
    <t>​Medienerwerbskosten pro Mitglied des Zielpublikums</t>
  </si>
  <si>
    <t>Zufriedenheitsindex der Kunden</t>
  </si>
  <si>
    <t>qualitatif</t>
  </si>
  <si>
    <t>Keine Umfrage 2018</t>
  </si>
  <si>
    <t>B3</t>
  </si>
  <si>
    <t>Anteil importierter Katalogisate</t>
  </si>
  <si>
    <t>Bestandeserneuerungsquote</t>
  </si>
  <si>
    <t>Bestandesumschlag</t>
  </si>
  <si>
    <t>Anzahl Ausleihen pro Jahr</t>
  </si>
  <si>
    <t>Anzahl Ausleihen pro Mitglied des Zielpublikums</t>
  </si>
  <si>
    <t>Bibliotheksbesuche pro Mitglied des Zielpublikums</t>
  </si>
  <si>
    <t>Marktdurchdringung</t>
  </si>
  <si>
    <t>Erneuerungsquote der Kunden</t>
  </si>
  <si>
    <t>​Anzahl Führungen oder Schulungen</t>
  </si>
  <si>
    <t>Teilnehmerquote an Schulungen oder Animationen für Klassen</t>
  </si>
  <si>
    <t>Dir 2004, Art. 20</t>
  </si>
  <si>
    <t>Wöchentliche Arbeitszeit in Stunden</t>
  </si>
  <si>
    <t>Dir 2013, Art. 29</t>
  </si>
  <si>
    <t>Stellen-Prozente der Bibliotheksleitung</t>
  </si>
  <si>
    <t>Dir 2013, Art. 28</t>
  </si>
  <si>
    <t>Dir 2013, Art. 16</t>
  </si>
  <si>
    <t>Betriebsfläche der Bibliothek</t>
  </si>
  <si>
    <t>Dir 2013, Art. 17</t>
  </si>
  <si>
    <t>Bestandesgrösse</t>
  </si>
  <si>
    <t>Dir 2013, Art. 19</t>
  </si>
  <si>
    <t>Dir 2013, Art. 24</t>
  </si>
  <si>
    <t>Anzahl Öffnungstage pro Woche</t>
  </si>
  <si>
    <t>Wochenöffnungszeit in Stunden</t>
  </si>
  <si>
    <t>Vorgehensweise:     1.</t>
  </si>
  <si>
    <t>Bestimmen Sie bei den leeren Zellen anfangs Jahr einen Minimal- bzw. Maximalwert pro Indikator, der schätzungsweise erreicht werden soll</t>
  </si>
  <si>
    <t>2.</t>
  </si>
  <si>
    <t>Übertragen Sie die Realwerte der Statistik Tools der vorhergehenden Jahre</t>
  </si>
  <si>
    <t>3.</t>
  </si>
  <si>
    <t>Füllen Sie nach Abschluss des Jahres (Januar) die Resultate der Bibliothek in den Etappen 1 bis 4 ein</t>
  </si>
  <si>
    <t>4.</t>
  </si>
  <si>
    <t xml:space="preserve">Falls sich der Realwert zwischen dem Minimum und dem Maximum befindet, wurde das Ziel erreicht und die Zelle wird "grün". Falls sich der Realwert unter dem Minimum befindet, wird die Zelle "rot" und falls der Realwert grösser als das Maximum ist, "orange". Letzteres bedeutet, dass Ihre Schätzungen falsch waren oder die von BWE gesetzten Ziele nicht erreicht wurden; Sie müssen dies nun im Jahresbericht begründen. </t>
  </si>
  <si>
    <t>Nicht ausfüllen - automatische Berechnung</t>
  </si>
  <si>
    <t>Datenberechnung</t>
  </si>
  <si>
    <t>Stellen-Prozente</t>
  </si>
  <si>
    <t>Stellenprozent</t>
  </si>
  <si>
    <t>Stunden pro Tag</t>
  </si>
  <si>
    <t>Std./W.</t>
  </si>
  <si>
    <t>Std./Jahr</t>
  </si>
  <si>
    <t>Geben Sie die effektiven Arbeitsstunden gemäss Reglement der Gemeinde ein, um die Industrieminuten zu berechnen</t>
  </si>
  <si>
    <t>Arbeitszeit 
auszufüllen</t>
  </si>
  <si>
    <t>Industrieminuten
(dezimal)</t>
  </si>
  <si>
    <t>Tagesarbeitszeit *</t>
  </si>
  <si>
    <t>*gemäss Reglement der Gemeinde</t>
  </si>
  <si>
    <r>
      <t xml:space="preserve">Geben Sie die zuleistenden Arbeitstunden pro Jahr, pro Woche oder pro Tag ein, um die Stellen-Prozente für die Etappe 2 zu berechnen </t>
    </r>
    <r>
      <rPr>
        <b/>
        <i/>
        <sz val="10"/>
        <color indexed="10"/>
        <rFont val="Arial"/>
        <family val="2"/>
      </rPr>
      <t>(Nutzen Sie das folgende Format: hh:mm)</t>
    </r>
  </si>
  <si>
    <t>Andere Prozentsätze</t>
  </si>
  <si>
    <t>Auszufüllen</t>
  </si>
  <si>
    <t>Prozente</t>
  </si>
  <si>
    <t>Zuleistende Arbeitsstunden pro Jahr</t>
  </si>
  <si>
    <t>Zuleistende Arbeitsstunden pro Woche</t>
  </si>
  <si>
    <t>Zuleistende Arbeitsstunden pro Tag</t>
  </si>
  <si>
    <t>Anzahl Ausleihen pro Einwohner</t>
  </si>
  <si>
    <t xml:space="preserve">Anzahl der getätigten Ausleihen in einem Jahr im Verhältnis zur Einwohnerzahl des Einzugsgebiets der Bibliothek  </t>
  </si>
  <si>
    <r>
      <t>Formel</t>
    </r>
    <r>
      <rPr>
        <sz val="10"/>
        <rFont val="Arial"/>
        <family val="2"/>
      </rPr>
      <t xml:space="preserve"> : Anzahl Ausleihen / Anzahl Einwohner</t>
    </r>
  </si>
  <si>
    <r>
      <t xml:space="preserve">Die Anzahl der neu erworbenen Medien in einem Jahr im Verhältnis zum verlangten Minimalbestand ergibt die Erneuerungsquote in % </t>
    </r>
    <r>
      <rPr>
        <sz val="10"/>
        <color indexed="10"/>
        <rFont val="Arial"/>
        <family val="2"/>
      </rPr>
      <t/>
    </r>
  </si>
  <si>
    <r>
      <t xml:space="preserve">Formel: </t>
    </r>
    <r>
      <rPr>
        <sz val="10"/>
        <rFont val="Arial"/>
        <family val="2"/>
      </rPr>
      <t>(Neu erworbene Medien) / (Minimalbestand) *100 = Bestandeserneuerungsquote in %</t>
    </r>
  </si>
  <si>
    <t xml:space="preserve">Beispiel: 500 Neuerwerbungen bei einem erforderlichen Minimalbestand von 5000 : (500/5000) * 100 -&gt; 10 % </t>
  </si>
  <si>
    <r>
      <t xml:space="preserve">erforderliche Erneuerungsquote : </t>
    </r>
    <r>
      <rPr>
        <sz val="10"/>
        <rFont val="Arial"/>
        <family val="2"/>
      </rPr>
      <t xml:space="preserve">10% </t>
    </r>
  </si>
  <si>
    <t xml:space="preserve">Anteil der importierten Katalogisate </t>
  </si>
  <si>
    <t xml:space="preserve">Methode zur Berechnung des Anteils der importierten Katologisate : </t>
  </si>
  <si>
    <t xml:space="preserve">1. Nehmen Sie die Anzahl der Neuerwerbungen des Jahres (Katalogstatistik) </t>
  </si>
  <si>
    <t>2. Nehmen Sie die Anzahl der kopierten Katalogisate des Jahres. Bei Netbiblio:  Statistik/Andere Statistik. Das
    Resultat von "Übernommene Katalogisate" und "Übernommene Katalogisate via Server (Internet)" zusammenzählen</t>
  </si>
  <si>
    <r>
      <t xml:space="preserve">3. </t>
    </r>
    <r>
      <rPr>
        <b/>
        <sz val="10"/>
        <rFont val="Arial"/>
        <family val="2"/>
      </rPr>
      <t xml:space="preserve">Formel </t>
    </r>
    <r>
      <rPr>
        <sz val="10"/>
        <rFont val="Arial"/>
        <family val="2"/>
      </rPr>
      <t>: (Anzahl der kopierten Katalogisate / Anzahl der neu erworbenen Medien im Jahr)*100 = 
                  Anteil der importierten Katalogisate in %</t>
    </r>
  </si>
  <si>
    <t xml:space="preserve">Das Verhältnis zwischen der Anzahl Ausleihen und der Anzahl der in der Bibliothek vorhandenen Medien (Globalrechnung). </t>
  </si>
  <si>
    <r>
      <t>Formel :</t>
    </r>
    <r>
      <rPr>
        <sz val="10"/>
        <rFont val="Arial"/>
        <family val="2"/>
      </rPr>
      <t xml:space="preserve"> (Anzahl Ausleihen im Jahr) / (Anzahl vorhandene Medien)</t>
    </r>
  </si>
  <si>
    <r>
      <t xml:space="preserve">Erforderlicher Bestandesumschlag : </t>
    </r>
    <r>
      <rPr>
        <sz val="10"/>
        <rFont val="Arial"/>
        <family val="2"/>
      </rPr>
      <t>vom Umfeld der Bibliothek abhängig, aber mindestens 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</si>
</sst>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h:mm\ "/>
    <numFmt numFmtId="166" formatCode="[h]:mm"/>
    <numFmt numFmtId="167" formatCode="0.0%"/>
    <numFmt numFmtId="168" formatCode="#,##0&quot; CHF&quot;;\-#,##0&quot; CHF&quot;"/>
  </numFmts>
  <fonts count="52">
    <font>
      <sz val="10"/>
      <name val="Arial"/>
    </font>
    <font>
      <sz val="10"/>
      <name val="Arial"/>
      <family val="2"/>
    </font>
    <font>
      <b/>
      <sz val="10"/>
      <name val="Arial"/>
      <family val="2"/>
    </font>
    <font>
      <b/>
      <sz val="10"/>
      <color indexed="10"/>
      <name val="Arial"/>
      <family val="2"/>
    </font>
    <font>
      <b/>
      <sz val="10"/>
      <color indexed="8"/>
      <name val="Arial"/>
      <family val="2"/>
    </font>
    <font>
      <i/>
      <sz val="10"/>
      <name val="Arial"/>
      <family val="2"/>
    </font>
    <font>
      <sz val="10"/>
      <name val="Arial"/>
      <family val="2"/>
    </font>
    <font>
      <b/>
      <sz val="12"/>
      <name val="Arial"/>
      <family val="2"/>
    </font>
    <font>
      <sz val="9"/>
      <name val="Trebuchet MS"/>
      <family val="2"/>
    </font>
    <font>
      <sz val="9"/>
      <name val="Fujimed"/>
    </font>
    <font>
      <sz val="14"/>
      <name val="MS Sans Serif"/>
      <family val="2"/>
    </font>
    <font>
      <b/>
      <sz val="10"/>
      <name val="MS Sans Serif"/>
      <family val="2"/>
    </font>
    <font>
      <sz val="10"/>
      <name val="MS Sans Serif"/>
      <family val="2"/>
    </font>
    <font>
      <sz val="6"/>
      <color indexed="10"/>
      <name val="MS Sans Serif"/>
      <family val="2"/>
    </font>
    <font>
      <sz val="8"/>
      <name val="Arial"/>
      <family val="2"/>
    </font>
    <font>
      <sz val="10"/>
      <color indexed="10"/>
      <name val="Arial"/>
      <family val="2"/>
    </font>
    <font>
      <u/>
      <sz val="10"/>
      <color indexed="12"/>
      <name val="Arial"/>
      <family val="2"/>
    </font>
    <font>
      <sz val="10"/>
      <name val="Wingdings"/>
      <charset val="2"/>
    </font>
    <font>
      <u/>
      <sz val="10"/>
      <name val="Arial"/>
      <family val="2"/>
    </font>
    <font>
      <b/>
      <sz val="8"/>
      <color indexed="10"/>
      <name val="Arial"/>
      <family val="2"/>
    </font>
    <font>
      <b/>
      <i/>
      <sz val="10"/>
      <name val="Arial"/>
      <family val="2"/>
    </font>
    <font>
      <b/>
      <i/>
      <sz val="8"/>
      <name val="Arial"/>
      <family val="2"/>
    </font>
    <font>
      <b/>
      <sz val="12"/>
      <color indexed="8"/>
      <name val="Times New Roman"/>
      <family val="1"/>
    </font>
    <font>
      <sz val="10"/>
      <name val="Wingdings 3"/>
      <family val="1"/>
      <charset val="2"/>
    </font>
    <font>
      <sz val="9"/>
      <name val="Arial"/>
      <family val="2"/>
    </font>
    <font>
      <sz val="12"/>
      <name val="Arial"/>
      <family val="2"/>
    </font>
    <font>
      <b/>
      <i/>
      <sz val="12"/>
      <name val="Arial"/>
      <family val="2"/>
    </font>
    <font>
      <b/>
      <sz val="11"/>
      <name val="Arial"/>
      <family val="2"/>
    </font>
    <font>
      <b/>
      <sz val="11"/>
      <color indexed="49"/>
      <name val="Arial"/>
      <family val="2"/>
    </font>
    <font>
      <b/>
      <sz val="11"/>
      <color indexed="51"/>
      <name val="Arial"/>
      <family val="2"/>
    </font>
    <font>
      <b/>
      <sz val="11"/>
      <color indexed="36"/>
      <name val="Arial"/>
      <family val="2"/>
    </font>
    <font>
      <sz val="9"/>
      <color indexed="10"/>
      <name val="Arial"/>
      <family val="2"/>
    </font>
    <font>
      <sz val="8"/>
      <color indexed="10"/>
      <name val="Arial"/>
      <family val="2"/>
    </font>
    <font>
      <b/>
      <sz val="11"/>
      <color indexed="14"/>
      <name val="Arial"/>
      <family val="2"/>
    </font>
    <font>
      <b/>
      <sz val="10"/>
      <color indexed="14"/>
      <name val="Arial"/>
      <family val="2"/>
    </font>
    <font>
      <b/>
      <sz val="10"/>
      <color indexed="49"/>
      <name val="Arial"/>
      <family val="2"/>
    </font>
    <font>
      <b/>
      <sz val="10"/>
      <color indexed="51"/>
      <name val="Arial"/>
      <family val="2"/>
    </font>
    <font>
      <b/>
      <i/>
      <sz val="10"/>
      <color indexed="10"/>
      <name val="Arial"/>
      <family val="2"/>
    </font>
    <font>
      <b/>
      <sz val="10"/>
      <name val="Arial Narrow"/>
      <family val="2"/>
    </font>
    <font>
      <sz val="10"/>
      <color indexed="8"/>
      <name val="Arial"/>
      <family val="2"/>
    </font>
    <font>
      <b/>
      <sz val="12"/>
      <color rgb="FFFF0000"/>
      <name val="Arial"/>
      <family val="2"/>
    </font>
    <font>
      <b/>
      <sz val="12"/>
      <color rgb="FFFF0000"/>
      <name val="MS Sans Serif"/>
      <family val="2"/>
    </font>
    <font>
      <b/>
      <sz val="10"/>
      <color theme="5"/>
      <name val="Arial"/>
      <family val="2"/>
    </font>
    <font>
      <b/>
      <sz val="10"/>
      <color theme="9"/>
      <name val="Arial"/>
      <family val="2"/>
    </font>
    <font>
      <b/>
      <sz val="10"/>
      <color theme="6"/>
      <name val="Arial"/>
      <family val="2"/>
    </font>
    <font>
      <sz val="10"/>
      <color theme="5"/>
      <name val="Arial"/>
      <family val="2"/>
    </font>
    <font>
      <b/>
      <sz val="10"/>
      <color rgb="FFFF0000"/>
      <name val="Arial"/>
      <family val="2"/>
    </font>
    <font>
      <b/>
      <sz val="11"/>
      <color rgb="FFFF3399"/>
      <name val="Arial"/>
      <family val="2"/>
    </font>
    <font>
      <b/>
      <sz val="11"/>
      <color theme="9"/>
      <name val="Arial"/>
      <family val="2"/>
    </font>
    <font>
      <b/>
      <sz val="14"/>
      <color theme="0"/>
      <name val="Arial"/>
      <family val="2"/>
    </font>
    <font>
      <sz val="8"/>
      <color rgb="FFFF0000"/>
      <name val="Arial"/>
      <family val="2"/>
    </font>
    <font>
      <i/>
      <sz val="9"/>
      <name val="Arial"/>
      <family val="2"/>
    </font>
  </fonts>
  <fills count="23">
    <fill>
      <patternFill patternType="none"/>
    </fill>
    <fill>
      <patternFill patternType="gray125"/>
    </fill>
    <fill>
      <patternFill patternType="lightGray">
        <fgColor indexed="31"/>
      </patternFill>
    </fill>
    <fill>
      <patternFill patternType="solid">
        <fgColor indexed="26"/>
        <bgColor indexed="64"/>
      </patternFill>
    </fill>
    <fill>
      <patternFill patternType="lightGray">
        <fgColor indexed="31"/>
        <bgColor indexed="9"/>
      </patternFill>
    </fill>
    <fill>
      <patternFill patternType="solid">
        <fgColor indexed="22"/>
        <bgColor indexed="64"/>
      </patternFill>
    </fill>
    <fill>
      <patternFill patternType="solid">
        <fgColor indexed="13"/>
        <bgColor indexed="64"/>
      </patternFill>
    </fill>
    <fill>
      <patternFill patternType="gray125">
        <fgColor theme="5" tint="0.59996337778862885"/>
        <bgColor indexed="65"/>
      </patternFill>
    </fill>
    <fill>
      <patternFill patternType="solid">
        <fgColor theme="6" tint="0.59999389629810485"/>
        <bgColor indexed="64"/>
      </patternFill>
    </fill>
    <fill>
      <patternFill patternType="gray125">
        <fgColor theme="5" tint="0.59996337778862885"/>
        <bgColor theme="0"/>
      </patternFill>
    </fill>
    <fill>
      <patternFill patternType="solid">
        <fgColor theme="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0" tint="-0.14999847407452621"/>
        <bgColor indexed="64"/>
      </patternFill>
    </fill>
    <fill>
      <patternFill patternType="darkUp">
        <fgColor theme="1"/>
      </patternFill>
    </fill>
    <fill>
      <patternFill patternType="solid">
        <fgColor theme="0" tint="-4.9989318521683403E-2"/>
        <bgColor indexed="64"/>
      </patternFill>
    </fill>
    <fill>
      <patternFill patternType="mediumGray">
        <bgColor theme="6" tint="0.39997558519241921"/>
      </patternFill>
    </fill>
    <fill>
      <patternFill patternType="mediumGray">
        <bgColor theme="6" tint="0.79998168889431442"/>
      </patternFill>
    </fill>
    <fill>
      <patternFill patternType="solid">
        <fgColor rgb="FFEBF6FF"/>
        <bgColor indexed="64"/>
      </patternFill>
    </fill>
    <fill>
      <patternFill patternType="solid">
        <fgColor rgb="FFFFF1CC"/>
        <bgColor indexed="64"/>
      </patternFill>
    </fill>
    <fill>
      <patternFill patternType="solid">
        <fgColor rgb="FFC00000"/>
        <bgColor indexed="64"/>
      </patternFill>
    </fill>
    <fill>
      <patternFill patternType="solid">
        <fgColor rgb="FFCC0000"/>
        <bgColor indexed="64"/>
      </patternFill>
    </fill>
    <fill>
      <patternFill patternType="solid">
        <fgColor theme="2" tint="-9.9978637043366805E-2"/>
        <bgColor indexed="64"/>
      </patternFill>
    </fill>
  </fills>
  <borders count="69">
    <border>
      <left/>
      <right/>
      <top/>
      <bottom/>
      <diagonal/>
    </border>
    <border>
      <left style="medium">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right style="medium">
        <color indexed="64"/>
      </right>
      <top/>
      <bottom style="hair">
        <color indexed="64"/>
      </bottom>
      <diagonal/>
    </border>
    <border>
      <left style="hair">
        <color indexed="64"/>
      </left>
      <right style="medium">
        <color indexed="64"/>
      </right>
      <top/>
      <bottom style="hair">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hair">
        <color indexed="64"/>
      </top>
      <bottom/>
      <diagonal/>
    </border>
    <border>
      <left/>
      <right style="medium">
        <color indexed="64"/>
      </right>
      <top style="hair">
        <color indexed="64"/>
      </top>
      <bottom/>
      <diagonal/>
    </border>
    <border>
      <left style="hair">
        <color indexed="64"/>
      </left>
      <right style="medium">
        <color indexed="64"/>
      </right>
      <top style="hair">
        <color indexed="64"/>
      </top>
      <bottom/>
      <diagonal/>
    </border>
    <border>
      <left style="medium">
        <color indexed="64"/>
      </left>
      <right/>
      <top/>
      <bottom style="hair">
        <color indexed="64"/>
      </bottom>
      <diagonal/>
    </border>
    <border>
      <left/>
      <right style="medium">
        <color indexed="64"/>
      </right>
      <top style="medium">
        <color indexed="64"/>
      </top>
      <bottom/>
      <diagonal/>
    </border>
    <border>
      <left style="medium">
        <color indexed="64"/>
      </left>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3">
    <xf numFmtId="0" fontId="0" fillId="0" borderId="0"/>
    <xf numFmtId="0" fontId="16" fillId="0" borderId="0" applyNumberFormat="0" applyFill="0" applyBorder="0" applyAlignment="0" applyProtection="0">
      <alignment vertical="top"/>
      <protection locked="0"/>
    </xf>
    <xf numFmtId="9" fontId="1" fillId="0" borderId="0" applyFont="0" applyFill="0" applyBorder="0" applyAlignment="0" applyProtection="0"/>
  </cellStyleXfs>
  <cellXfs count="432">
    <xf numFmtId="0" fontId="0" fillId="0" borderId="0" xfId="0"/>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2" fontId="2" fillId="2" borderId="7" xfId="0" applyNumberFormat="1" applyFont="1" applyFill="1" applyBorder="1"/>
    <xf numFmtId="10" fontId="2" fillId="2" borderId="7" xfId="0" applyNumberFormat="1" applyFont="1" applyFill="1" applyBorder="1" applyAlignment="1">
      <alignment horizontal="right" vertical="top" wrapText="1"/>
    </xf>
    <xf numFmtId="0" fontId="2" fillId="0" borderId="7" xfId="0" applyFont="1" applyBorder="1" applyAlignment="1" applyProtection="1">
      <alignment horizontal="left" vertical="center" wrapText="1"/>
      <protection locked="0"/>
    </xf>
    <xf numFmtId="0" fontId="2" fillId="7" borderId="7" xfId="0" applyFont="1" applyFill="1" applyBorder="1" applyAlignment="1">
      <alignment wrapText="1"/>
    </xf>
    <xf numFmtId="0" fontId="5" fillId="8" borderId="14" xfId="0" applyFont="1" applyFill="1" applyBorder="1" applyAlignment="1">
      <alignment horizontal="right"/>
    </xf>
    <xf numFmtId="0" fontId="0" fillId="8" borderId="14" xfId="0" applyFill="1" applyBorder="1"/>
    <xf numFmtId="0" fontId="2" fillId="8" borderId="15" xfId="0" applyFont="1" applyFill="1" applyBorder="1" applyAlignment="1">
      <alignment horizontal="right" wrapText="1"/>
    </xf>
    <xf numFmtId="0" fontId="5" fillId="8" borderId="15" xfId="0" applyFont="1" applyFill="1" applyBorder="1" applyAlignment="1">
      <alignment horizontal="right"/>
    </xf>
    <xf numFmtId="0" fontId="0" fillId="8" borderId="15" xfId="0" applyFill="1" applyBorder="1"/>
    <xf numFmtId="0" fontId="5" fillId="8" borderId="7" xfId="0" applyFont="1" applyFill="1" applyBorder="1" applyAlignment="1">
      <alignment horizontal="right"/>
    </xf>
    <xf numFmtId="0" fontId="5" fillId="8" borderId="16" xfId="0" applyFont="1" applyFill="1" applyBorder="1" applyAlignment="1">
      <alignment horizontal="right"/>
    </xf>
    <xf numFmtId="0" fontId="2" fillId="8" borderId="17" xfId="0" applyFont="1" applyFill="1" applyBorder="1" applyAlignment="1">
      <alignment horizontal="right"/>
    </xf>
    <xf numFmtId="0" fontId="2" fillId="8" borderId="18" xfId="0" applyFont="1" applyFill="1" applyBorder="1" applyAlignment="1">
      <alignment horizontal="right"/>
    </xf>
    <xf numFmtId="0" fontId="0" fillId="8" borderId="16" xfId="0" applyFill="1" applyBorder="1"/>
    <xf numFmtId="0" fontId="2" fillId="7" borderId="7" xfId="0" applyFont="1" applyFill="1" applyBorder="1" applyAlignment="1">
      <alignment vertical="center" wrapText="1"/>
    </xf>
    <xf numFmtId="1" fontId="2" fillId="7" borderId="7" xfId="0" applyNumberFormat="1" applyFont="1" applyFill="1" applyBorder="1" applyAlignment="1">
      <alignment vertical="center" wrapText="1"/>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2" fontId="2" fillId="9" borderId="7" xfId="2" applyNumberFormat="1" applyFont="1" applyFill="1" applyBorder="1" applyAlignment="1" applyProtection="1">
      <alignment vertical="center" wrapText="1"/>
    </xf>
    <xf numFmtId="1" fontId="2" fillId="11" borderId="20" xfId="0" applyNumberFormat="1" applyFont="1" applyFill="1" applyBorder="1" applyAlignment="1">
      <alignment horizontal="center" vertical="center"/>
    </xf>
    <xf numFmtId="1" fontId="2" fillId="11" borderId="19" xfId="0" applyNumberFormat="1" applyFont="1" applyFill="1" applyBorder="1" applyAlignment="1">
      <alignment horizontal="center" vertical="center"/>
    </xf>
    <xf numFmtId="1" fontId="2" fillId="12" borderId="23" xfId="0" applyNumberFormat="1" applyFont="1" applyFill="1" applyBorder="1" applyAlignment="1">
      <alignment horizontal="center" vertical="center"/>
    </xf>
    <xf numFmtId="1" fontId="2" fillId="12" borderId="20" xfId="0" applyNumberFormat="1" applyFont="1" applyFill="1" applyBorder="1" applyAlignment="1">
      <alignment horizontal="center" vertical="center"/>
    </xf>
    <xf numFmtId="1" fontId="2" fillId="12" borderId="19" xfId="0" applyNumberFormat="1" applyFont="1" applyFill="1" applyBorder="1" applyAlignment="1">
      <alignment horizontal="center" vertical="center"/>
    </xf>
    <xf numFmtId="164" fontId="0" fillId="12" borderId="25" xfId="0" applyNumberFormat="1" applyFill="1" applyBorder="1" applyAlignment="1">
      <alignment horizontal="center" vertical="center"/>
    </xf>
    <xf numFmtId="1" fontId="2" fillId="12" borderId="26" xfId="0" applyNumberFormat="1" applyFont="1" applyFill="1" applyBorder="1" applyAlignment="1">
      <alignment horizontal="center" vertical="center"/>
    </xf>
    <xf numFmtId="9" fontId="2" fillId="12" borderId="19" xfId="2" applyFont="1" applyFill="1" applyBorder="1" applyAlignment="1" applyProtection="1">
      <alignment horizontal="center" vertical="center"/>
    </xf>
    <xf numFmtId="1" fontId="2" fillId="12" borderId="19" xfId="0" applyNumberFormat="1" applyFont="1" applyFill="1" applyBorder="1" applyAlignment="1">
      <alignment horizontal="center" vertical="center" wrapText="1"/>
    </xf>
    <xf numFmtId="164" fontId="0" fillId="12" borderId="19" xfId="0" applyNumberFormat="1" applyFill="1" applyBorder="1" applyAlignment="1">
      <alignment horizontal="center" vertical="center"/>
    </xf>
    <xf numFmtId="0" fontId="0" fillId="12" borderId="19" xfId="0" applyFill="1" applyBorder="1" applyAlignment="1">
      <alignment horizontal="center" vertical="center"/>
    </xf>
    <xf numFmtId="164" fontId="0" fillId="12" borderId="3" xfId="0" applyNumberFormat="1" applyFill="1" applyBorder="1" applyAlignment="1">
      <alignment horizontal="center" vertical="center"/>
    </xf>
    <xf numFmtId="1" fontId="2" fillId="12" borderId="3" xfId="0" applyNumberFormat="1" applyFont="1" applyFill="1" applyBorder="1" applyAlignment="1">
      <alignment horizontal="center" vertical="center"/>
    </xf>
    <xf numFmtId="1" fontId="2" fillId="11" borderId="3" xfId="0" applyNumberFormat="1" applyFont="1" applyFill="1" applyBorder="1" applyAlignment="1">
      <alignment horizontal="center" vertical="center"/>
    </xf>
    <xf numFmtId="0" fontId="2" fillId="7" borderId="28" xfId="0" applyFont="1" applyFill="1" applyBorder="1" applyAlignment="1">
      <alignment wrapText="1"/>
    </xf>
    <xf numFmtId="0" fontId="2" fillId="7" borderId="29" xfId="0" applyFont="1" applyFill="1" applyBorder="1" applyAlignment="1">
      <alignment wrapText="1"/>
    </xf>
    <xf numFmtId="0" fontId="2" fillId="3" borderId="30" xfId="0" applyFont="1" applyFill="1" applyBorder="1"/>
    <xf numFmtId="0" fontId="2" fillId="3" borderId="31" xfId="0" applyFont="1" applyFill="1" applyBorder="1"/>
    <xf numFmtId="0" fontId="2" fillId="7" borderId="32" xfId="0" applyFont="1" applyFill="1" applyBorder="1" applyAlignment="1">
      <alignment wrapText="1"/>
    </xf>
    <xf numFmtId="0" fontId="2" fillId="7" borderId="33" xfId="0" applyFont="1" applyFill="1" applyBorder="1" applyAlignment="1">
      <alignment wrapText="1"/>
    </xf>
    <xf numFmtId="0" fontId="20" fillId="12" borderId="34" xfId="0" applyFont="1" applyFill="1" applyBorder="1" applyAlignment="1">
      <alignment horizontal="right" vertical="center" wrapText="1"/>
    </xf>
    <xf numFmtId="0" fontId="0" fillId="0" borderId="7" xfId="0" applyBorder="1" applyAlignment="1" applyProtection="1">
      <alignment wrapText="1"/>
      <protection locked="0"/>
    </xf>
    <xf numFmtId="165" fontId="2" fillId="4" borderId="7" xfId="0" applyNumberFormat="1" applyFont="1" applyFill="1" applyBorder="1" applyAlignment="1">
      <alignment vertical="top" wrapText="1"/>
    </xf>
    <xf numFmtId="166" fontId="2" fillId="4" borderId="7" xfId="0" applyNumberFormat="1" applyFont="1" applyFill="1" applyBorder="1" applyAlignment="1">
      <alignment horizontal="right" vertical="top" wrapText="1"/>
    </xf>
    <xf numFmtId="166" fontId="2" fillId="4" borderId="7" xfId="0" applyNumberFormat="1" applyFont="1" applyFill="1" applyBorder="1"/>
    <xf numFmtId="165" fontId="2" fillId="4" borderId="7" xfId="0" applyNumberFormat="1" applyFont="1" applyFill="1" applyBorder="1" applyAlignment="1">
      <alignment horizontal="right" vertical="top" wrapText="1"/>
    </xf>
    <xf numFmtId="9" fontId="2" fillId="4" borderId="7" xfId="0" applyNumberFormat="1" applyFont="1" applyFill="1" applyBorder="1" applyAlignment="1">
      <alignment horizontal="right" vertical="top" wrapText="1"/>
    </xf>
    <xf numFmtId="9" fontId="2" fillId="4" borderId="7" xfId="0" applyNumberFormat="1" applyFont="1" applyFill="1" applyBorder="1" applyAlignment="1">
      <alignment horizontal="right"/>
    </xf>
    <xf numFmtId="1" fontId="2" fillId="11" borderId="26" xfId="0" applyNumberFormat="1" applyFont="1" applyFill="1" applyBorder="1" applyAlignment="1">
      <alignment horizontal="center" vertical="center"/>
    </xf>
    <xf numFmtId="1" fontId="2" fillId="11" borderId="36" xfId="0" applyNumberFormat="1" applyFont="1" applyFill="1" applyBorder="1" applyAlignment="1">
      <alignment horizontal="center" vertical="center"/>
    </xf>
    <xf numFmtId="1" fontId="38" fillId="11" borderId="10" xfId="0" applyNumberFormat="1" applyFont="1" applyFill="1" applyBorder="1" applyAlignment="1">
      <alignment horizontal="center" vertical="center"/>
    </xf>
    <xf numFmtId="1" fontId="2" fillId="11" borderId="37" xfId="0" applyNumberFormat="1" applyFont="1" applyFill="1" applyBorder="1" applyAlignment="1">
      <alignment horizontal="center" vertical="center"/>
    </xf>
    <xf numFmtId="1" fontId="2" fillId="11" borderId="10" xfId="0" applyNumberFormat="1" applyFont="1" applyFill="1" applyBorder="1" applyAlignment="1">
      <alignment horizontal="center" vertical="center"/>
    </xf>
    <xf numFmtId="1" fontId="38" fillId="11" borderId="3" xfId="0" applyNumberFormat="1" applyFont="1" applyFill="1" applyBorder="1" applyAlignment="1">
      <alignment horizontal="center" vertical="center" wrapText="1"/>
    </xf>
    <xf numFmtId="2" fontId="0" fillId="0" borderId="0" xfId="0" applyNumberFormat="1"/>
    <xf numFmtId="0" fontId="2" fillId="8" borderId="7" xfId="0" applyFont="1" applyFill="1" applyBorder="1" applyAlignment="1">
      <alignment vertical="center" wrapText="1"/>
    </xf>
    <xf numFmtId="0" fontId="18" fillId="0" borderId="0" xfId="0" applyFont="1"/>
    <xf numFmtId="0" fontId="7" fillId="0" borderId="0" xfId="0" applyFont="1"/>
    <xf numFmtId="0" fontId="9" fillId="0" borderId="0" xfId="0" applyFont="1"/>
    <xf numFmtId="0" fontId="10" fillId="0" borderId="0" xfId="0" applyFont="1"/>
    <xf numFmtId="14" fontId="16" fillId="0" borderId="0" xfId="1" applyNumberFormat="1" applyFill="1" applyBorder="1" applyAlignment="1" applyProtection="1"/>
    <xf numFmtId="0" fontId="11" fillId="0" borderId="0" xfId="0" applyFont="1"/>
    <xf numFmtId="0" fontId="6" fillId="0" borderId="0" xfId="0" applyFont="1"/>
    <xf numFmtId="0" fontId="40" fillId="12" borderId="34" xfId="0" applyFont="1" applyFill="1" applyBorder="1"/>
    <xf numFmtId="0" fontId="41" fillId="12" borderId="34" xfId="0" applyFont="1" applyFill="1" applyBorder="1"/>
    <xf numFmtId="0" fontId="41" fillId="12" borderId="40" xfId="0" applyFont="1" applyFill="1" applyBorder="1"/>
    <xf numFmtId="0" fontId="25" fillId="0" borderId="0" xfId="0" applyFont="1"/>
    <xf numFmtId="0" fontId="5" fillId="8" borderId="41" xfId="0" applyFont="1" applyFill="1" applyBorder="1" applyAlignment="1">
      <alignment horizontal="left" indent="3"/>
    </xf>
    <xf numFmtId="0" fontId="11" fillId="8" borderId="0" xfId="0" applyFont="1" applyFill="1" applyAlignment="1">
      <alignment horizontal="left" indent="2"/>
    </xf>
    <xf numFmtId="0" fontId="11" fillId="8" borderId="14" xfId="0" applyFont="1" applyFill="1" applyBorder="1" applyAlignment="1">
      <alignment horizontal="left" indent="2"/>
    </xf>
    <xf numFmtId="0" fontId="7" fillId="12" borderId="42" xfId="0" applyFont="1" applyFill="1" applyBorder="1"/>
    <xf numFmtId="0" fontId="7" fillId="12" borderId="34" xfId="0" applyFont="1" applyFill="1" applyBorder="1"/>
    <xf numFmtId="0" fontId="26" fillId="12" borderId="34" xfId="0" applyFont="1" applyFill="1" applyBorder="1" applyAlignment="1">
      <alignment horizontal="right"/>
    </xf>
    <xf numFmtId="0" fontId="26" fillId="12" borderId="40" xfId="0" applyFont="1" applyFill="1" applyBorder="1" applyAlignment="1">
      <alignment horizontal="right"/>
    </xf>
    <xf numFmtId="0" fontId="7" fillId="12" borderId="42" xfId="0" applyFont="1" applyFill="1" applyBorder="1" applyAlignment="1">
      <alignment vertical="center"/>
    </xf>
    <xf numFmtId="0" fontId="0" fillId="12" borderId="34" xfId="0" applyFill="1" applyBorder="1" applyAlignment="1">
      <alignment vertical="center"/>
    </xf>
    <xf numFmtId="0" fontId="0" fillId="12" borderId="40" xfId="0" applyFill="1" applyBorder="1" applyAlignment="1">
      <alignment vertical="center"/>
    </xf>
    <xf numFmtId="0" fontId="0" fillId="0" borderId="0" xfId="0" applyAlignment="1">
      <alignment vertical="center"/>
    </xf>
    <xf numFmtId="0" fontId="5" fillId="8" borderId="39" xfId="0" applyFont="1" applyFill="1" applyBorder="1" applyAlignment="1">
      <alignment horizontal="left" indent="3"/>
    </xf>
    <xf numFmtId="0" fontId="5" fillId="8" borderId="16" xfId="0" applyFont="1" applyFill="1" applyBorder="1"/>
    <xf numFmtId="0" fontId="0" fillId="8" borderId="0" xfId="0" applyFill="1"/>
    <xf numFmtId="0" fontId="13" fillId="8" borderId="43" xfId="0" applyFont="1" applyFill="1" applyBorder="1" applyAlignment="1">
      <alignment horizontal="right"/>
    </xf>
    <xf numFmtId="0" fontId="0" fillId="12" borderId="34" xfId="0" applyFill="1" applyBorder="1"/>
    <xf numFmtId="1" fontId="26" fillId="12" borderId="34" xfId="0" applyNumberFormat="1" applyFont="1" applyFill="1" applyBorder="1" applyAlignment="1">
      <alignment horizontal="right"/>
    </xf>
    <xf numFmtId="1" fontId="26" fillId="12" borderId="40" xfId="0" applyNumberFormat="1" applyFont="1" applyFill="1" applyBorder="1" applyAlignment="1">
      <alignment horizontal="right"/>
    </xf>
    <xf numFmtId="0" fontId="0" fillId="8" borderId="43" xfId="0" applyFill="1" applyBorder="1"/>
    <xf numFmtId="0" fontId="2" fillId="8" borderId="41" xfId="0" applyFont="1" applyFill="1" applyBorder="1"/>
    <xf numFmtId="0" fontId="22" fillId="0" borderId="0" xfId="0" applyFont="1"/>
    <xf numFmtId="0" fontId="2" fillId="0" borderId="0" xfId="0" applyFont="1" applyAlignment="1">
      <alignment vertical="center" wrapText="1"/>
    </xf>
    <xf numFmtId="0" fontId="0" fillId="0" borderId="0" xfId="0" applyAlignment="1">
      <alignment vertical="center" wrapText="1"/>
    </xf>
    <xf numFmtId="0" fontId="6" fillId="0" borderId="0" xfId="0" applyFont="1" applyAlignment="1">
      <alignment vertical="center" wrapText="1"/>
    </xf>
    <xf numFmtId="0" fontId="7" fillId="13" borderId="7" xfId="0" applyFont="1" applyFill="1" applyBorder="1" applyAlignment="1">
      <alignment vertical="center" wrapText="1"/>
    </xf>
    <xf numFmtId="0" fontId="7" fillId="8" borderId="7" xfId="0" applyFont="1" applyFill="1" applyBorder="1" applyAlignment="1">
      <alignment horizontal="left" vertical="center" wrapText="1"/>
    </xf>
    <xf numFmtId="0" fontId="42" fillId="0" borderId="7" xfId="0" applyFont="1" applyBorder="1" applyAlignment="1">
      <alignment vertical="center" wrapText="1"/>
    </xf>
    <xf numFmtId="0" fontId="43" fillId="0" borderId="7" xfId="0" applyFont="1" applyBorder="1" applyAlignment="1">
      <alignment vertical="center" wrapText="1"/>
    </xf>
    <xf numFmtId="0" fontId="1" fillId="0" borderId="7" xfId="0" applyFont="1" applyBorder="1" applyAlignment="1">
      <alignment vertical="center" wrapText="1"/>
    </xf>
    <xf numFmtId="0" fontId="25" fillId="0" borderId="0" xfId="0" applyFont="1" applyAlignment="1">
      <alignment vertical="center" wrapText="1"/>
    </xf>
    <xf numFmtId="0" fontId="2" fillId="0" borderId="7" xfId="0" applyFont="1" applyBorder="1" applyAlignment="1">
      <alignment vertical="center" wrapText="1"/>
    </xf>
    <xf numFmtId="0" fontId="17" fillId="0" borderId="7" xfId="0" applyFont="1" applyBorder="1" applyAlignment="1">
      <alignment vertical="center" wrapText="1"/>
    </xf>
    <xf numFmtId="0" fontId="44" fillId="0" borderId="7" xfId="0" applyFont="1" applyBorder="1" applyAlignment="1">
      <alignment vertical="center" wrapText="1"/>
    </xf>
    <xf numFmtId="0" fontId="45" fillId="0" borderId="7" xfId="0" applyFont="1" applyBorder="1" applyAlignment="1">
      <alignment vertical="center" wrapText="1"/>
    </xf>
    <xf numFmtId="0" fontId="5" fillId="0" borderId="7" xfId="0" applyFont="1" applyBorder="1" applyAlignment="1">
      <alignment horizontal="left" vertical="top" wrapText="1"/>
    </xf>
    <xf numFmtId="0" fontId="17" fillId="0" borderId="7" xfId="0" applyFont="1" applyBorder="1" applyAlignment="1">
      <alignment vertical="top" wrapText="1"/>
    </xf>
    <xf numFmtId="0" fontId="7" fillId="8" borderId="7" xfId="0" applyFont="1" applyFill="1" applyBorder="1" applyAlignment="1">
      <alignment vertical="center" wrapText="1"/>
    </xf>
    <xf numFmtId="0" fontId="45" fillId="0" borderId="0" xfId="0" applyFont="1" applyAlignment="1">
      <alignment vertical="center" wrapText="1"/>
    </xf>
    <xf numFmtId="0" fontId="27" fillId="8" borderId="7" xfId="0" applyFont="1" applyFill="1" applyBorder="1" applyAlignment="1">
      <alignment horizontal="left" vertical="center" wrapText="1"/>
    </xf>
    <xf numFmtId="0" fontId="2" fillId="8" borderId="7" xfId="0" applyFont="1" applyFill="1" applyBorder="1" applyAlignment="1">
      <alignment horizontal="left" vertical="center" wrapText="1"/>
    </xf>
    <xf numFmtId="0" fontId="27" fillId="0" borderId="39" xfId="0" applyFont="1" applyBorder="1" applyAlignment="1">
      <alignment horizontal="left" vertical="center"/>
    </xf>
    <xf numFmtId="0" fontId="2" fillId="0" borderId="39" xfId="0" applyFont="1" applyBorder="1" applyAlignment="1">
      <alignment horizontal="left" vertical="center" wrapText="1"/>
    </xf>
    <xf numFmtId="0" fontId="46" fillId="14" borderId="39" xfId="0" applyFont="1" applyFill="1" applyBorder="1" applyAlignment="1">
      <alignment horizontal="left" vertical="center" wrapText="1"/>
    </xf>
    <xf numFmtId="0" fontId="27" fillId="10" borderId="27" xfId="0" applyFont="1" applyFill="1" applyBorder="1" applyAlignment="1">
      <alignment horizontal="left" vertical="center"/>
    </xf>
    <xf numFmtId="0" fontId="47" fillId="0" borderId="44" xfId="0" applyFont="1" applyBorder="1" applyAlignment="1">
      <alignment horizontal="left" vertical="center" wrapText="1"/>
    </xf>
    <xf numFmtId="0" fontId="46" fillId="0" borderId="28" xfId="0" applyFont="1" applyBorder="1" applyAlignment="1">
      <alignment wrapText="1"/>
    </xf>
    <xf numFmtId="0" fontId="0" fillId="0" borderId="28" xfId="0" applyBorder="1"/>
    <xf numFmtId="0" fontId="27" fillId="10" borderId="0" xfId="0" applyFont="1" applyFill="1" applyAlignment="1">
      <alignment horizontal="left" vertical="center"/>
    </xf>
    <xf numFmtId="0" fontId="2" fillId="0" borderId="0" xfId="0" applyFont="1" applyAlignment="1">
      <alignment horizontal="left" vertical="center" wrapText="1"/>
    </xf>
    <xf numFmtId="0" fontId="48" fillId="0" borderId="7" xfId="0" applyFont="1" applyBorder="1" applyAlignment="1">
      <alignment vertical="center" wrapText="1"/>
    </xf>
    <xf numFmtId="0" fontId="27" fillId="0" borderId="45" xfId="0" applyFont="1" applyBorder="1" applyAlignment="1">
      <alignment horizontal="left" vertical="center"/>
    </xf>
    <xf numFmtId="0" fontId="27" fillId="0" borderId="46" xfId="0" applyFont="1" applyBorder="1" applyAlignment="1">
      <alignment horizontal="left" vertical="center" wrapText="1"/>
    </xf>
    <xf numFmtId="0" fontId="2" fillId="0" borderId="47" xfId="0" applyFont="1" applyBorder="1" applyAlignment="1">
      <alignment wrapText="1"/>
    </xf>
    <xf numFmtId="0" fontId="27" fillId="0" borderId="48" xfId="0" applyFont="1" applyBorder="1" applyAlignment="1">
      <alignment horizontal="left" vertical="center"/>
    </xf>
    <xf numFmtId="0" fontId="2" fillId="0" borderId="27" xfId="0" applyFont="1" applyBorder="1" applyAlignment="1">
      <alignment vertical="center" wrapText="1"/>
    </xf>
    <xf numFmtId="0" fontId="0" fillId="0" borderId="0" xfId="0" applyAlignment="1">
      <alignment wrapText="1"/>
    </xf>
    <xf numFmtId="0" fontId="27" fillId="0" borderId="39" xfId="0" applyFont="1" applyBorder="1" applyAlignment="1">
      <alignment horizontal="left" vertical="center" wrapText="1"/>
    </xf>
    <xf numFmtId="0" fontId="2" fillId="0" borderId="7" xfId="0" applyFont="1" applyBorder="1" applyAlignment="1">
      <alignment horizontal="left" vertical="center" wrapText="1"/>
    </xf>
    <xf numFmtId="2" fontId="0" fillId="0" borderId="49" xfId="0" applyNumberFormat="1" applyBorder="1"/>
    <xf numFmtId="0" fontId="0" fillId="0" borderId="49" xfId="0" applyBorder="1"/>
    <xf numFmtId="0" fontId="2" fillId="15" borderId="25" xfId="0" applyFont="1" applyFill="1" applyBorder="1" applyAlignment="1">
      <alignment horizontal="center" vertical="center"/>
    </xf>
    <xf numFmtId="0" fontId="2" fillId="15" borderId="50" xfId="0" applyFont="1" applyFill="1" applyBorder="1" applyAlignment="1">
      <alignment horizontal="center" vertical="center"/>
    </xf>
    <xf numFmtId="0" fontId="4" fillId="15" borderId="50" xfId="0" applyFont="1" applyFill="1" applyBorder="1" applyAlignment="1">
      <alignment horizontal="center" vertical="center"/>
    </xf>
    <xf numFmtId="0" fontId="2" fillId="15" borderId="51" xfId="0" applyFont="1" applyFill="1" applyBorder="1" applyAlignment="1">
      <alignment horizontal="center"/>
    </xf>
    <xf numFmtId="0" fontId="2" fillId="13" borderId="52" xfId="0" applyFont="1" applyFill="1" applyBorder="1" applyAlignment="1">
      <alignment horizontal="center"/>
    </xf>
    <xf numFmtId="49" fontId="2" fillId="13" borderId="53" xfId="0" applyNumberFormat="1" applyFont="1" applyFill="1" applyBorder="1" applyAlignment="1">
      <alignment horizontal="center"/>
    </xf>
    <xf numFmtId="0" fontId="2" fillId="16" borderId="5" xfId="0" applyFont="1" applyFill="1" applyBorder="1" applyAlignment="1">
      <alignment horizontal="center" vertical="center"/>
    </xf>
    <xf numFmtId="0" fontId="2" fillId="16" borderId="11" xfId="0" applyFont="1" applyFill="1" applyBorder="1" applyAlignment="1">
      <alignment horizontal="center" vertical="center"/>
    </xf>
    <xf numFmtId="0" fontId="0" fillId="16" borderId="1" xfId="0" applyFill="1" applyBorder="1" applyAlignment="1">
      <alignment horizontal="center" vertical="center"/>
    </xf>
    <xf numFmtId="0" fontId="2" fillId="17" borderId="1" xfId="0" applyFont="1" applyFill="1" applyBorder="1" applyAlignment="1">
      <alignment horizontal="center" vertical="center"/>
    </xf>
    <xf numFmtId="0" fontId="2" fillId="17" borderId="3" xfId="0" applyFont="1" applyFill="1" applyBorder="1" applyAlignment="1">
      <alignment horizontal="center" vertical="center"/>
    </xf>
    <xf numFmtId="0" fontId="2" fillId="17" borderId="11" xfId="0" applyFont="1" applyFill="1" applyBorder="1" applyAlignment="1">
      <alignment horizontal="center" vertical="center"/>
    </xf>
    <xf numFmtId="0" fontId="6" fillId="10" borderId="0" xfId="0" applyFont="1" applyFill="1"/>
    <xf numFmtId="0" fontId="16" fillId="12" borderId="19" xfId="1" applyFill="1" applyBorder="1" applyAlignment="1" applyProtection="1"/>
    <xf numFmtId="0" fontId="0" fillId="12" borderId="19" xfId="0" applyFill="1" applyBorder="1"/>
    <xf numFmtId="0" fontId="16" fillId="12" borderId="3" xfId="1" applyFill="1" applyBorder="1" applyAlignment="1" applyProtection="1"/>
    <xf numFmtId="0" fontId="0" fillId="12" borderId="3" xfId="0" applyFill="1" applyBorder="1"/>
    <xf numFmtId="0" fontId="0" fillId="0" borderId="0" xfId="0" applyAlignment="1">
      <alignment horizontal="center" vertical="center"/>
    </xf>
    <xf numFmtId="2" fontId="0" fillId="0" borderId="0" xfId="0" applyNumberFormat="1" applyAlignment="1">
      <alignment horizontal="center" vertical="center"/>
    </xf>
    <xf numFmtId="49" fontId="2" fillId="0" borderId="0" xfId="0" applyNumberFormat="1" applyFont="1" applyAlignment="1">
      <alignment horizontal="right"/>
    </xf>
    <xf numFmtId="49" fontId="2" fillId="0" borderId="0" xfId="0" applyNumberFormat="1" applyFont="1" applyAlignment="1">
      <alignment horizontal="right" vertical="top"/>
    </xf>
    <xf numFmtId="0" fontId="0" fillId="0" borderId="0" xfId="0" applyAlignment="1">
      <alignment vertical="top"/>
    </xf>
    <xf numFmtId="0" fontId="0" fillId="0" borderId="0" xfId="0" applyAlignment="1">
      <alignment vertical="top" wrapText="1"/>
    </xf>
    <xf numFmtId="2" fontId="0" fillId="0" borderId="0" xfId="0" applyNumberFormat="1" applyAlignment="1">
      <alignment vertical="top" wrapText="1"/>
    </xf>
    <xf numFmtId="0" fontId="23" fillId="0" borderId="0" xfId="0" applyFont="1"/>
    <xf numFmtId="0" fontId="2" fillId="0" borderId="0" xfId="0" applyFont="1"/>
    <xf numFmtId="0" fontId="7" fillId="0" borderId="0" xfId="0" applyFont="1" applyAlignment="1">
      <alignment horizontal="center" vertical="center"/>
    </xf>
    <xf numFmtId="0" fontId="0" fillId="8" borderId="7" xfId="0" applyFill="1" applyBorder="1"/>
    <xf numFmtId="0" fontId="0" fillId="0" borderId="0" xfId="0" applyAlignment="1">
      <alignment horizontal="left"/>
    </xf>
    <xf numFmtId="9" fontId="2" fillId="0" borderId="0" xfId="0" applyNumberFormat="1" applyFont="1" applyAlignment="1">
      <alignment horizontal="left"/>
    </xf>
    <xf numFmtId="0" fontId="2" fillId="0" borderId="0" xfId="0" applyFont="1" applyAlignment="1">
      <alignment horizontal="right" vertical="top" wrapText="1"/>
    </xf>
    <xf numFmtId="0" fontId="21" fillId="0" borderId="0" xfId="0" applyFont="1" applyAlignment="1">
      <alignment horizontal="center" vertical="center" wrapText="1"/>
    </xf>
    <xf numFmtId="0" fontId="0" fillId="8" borderId="51" xfId="0" applyFill="1" applyBorder="1"/>
    <xf numFmtId="0" fontId="14" fillId="0" borderId="0" xfId="0" applyFont="1"/>
    <xf numFmtId="0" fontId="20" fillId="0" borderId="0" xfId="0" applyFont="1" applyAlignment="1">
      <alignment horizontal="right" vertical="top" wrapText="1"/>
    </xf>
    <xf numFmtId="9" fontId="2" fillId="8" borderId="7" xfId="0" applyNumberFormat="1" applyFont="1" applyFill="1" applyBorder="1" applyAlignment="1">
      <alignment horizontal="left"/>
    </xf>
    <xf numFmtId="10" fontId="2" fillId="0" borderId="0" xfId="0" applyNumberFormat="1" applyFont="1" applyAlignment="1">
      <alignment horizontal="right" vertical="top" wrapText="1"/>
    </xf>
    <xf numFmtId="0" fontId="8" fillId="0" borderId="0" xfId="0" applyFont="1"/>
    <xf numFmtId="0" fontId="0" fillId="0" borderId="0" xfId="0" applyAlignment="1">
      <alignment horizontal="center" vertical="top" wrapText="1"/>
    </xf>
    <xf numFmtId="0" fontId="0" fillId="18" borderId="7" xfId="0" applyFill="1" applyBorder="1" applyAlignment="1" applyProtection="1">
      <alignment vertical="center" wrapText="1"/>
      <protection locked="0"/>
    </xf>
    <xf numFmtId="0" fontId="0" fillId="6" borderId="7" xfId="0" applyFill="1" applyBorder="1" applyProtection="1">
      <protection locked="0"/>
    </xf>
    <xf numFmtId="0" fontId="0" fillId="6" borderId="27" xfId="0" applyFill="1" applyBorder="1" applyProtection="1">
      <protection locked="0"/>
    </xf>
    <xf numFmtId="0" fontId="0" fillId="18" borderId="7" xfId="0" applyFill="1" applyBorder="1" applyAlignment="1" applyProtection="1">
      <alignment vertical="top" wrapText="1"/>
      <protection locked="0"/>
    </xf>
    <xf numFmtId="166" fontId="2" fillId="18" borderId="7" xfId="0" applyNumberFormat="1" applyFont="1" applyFill="1" applyBorder="1" applyAlignment="1" applyProtection="1">
      <alignment horizontal="right" vertical="top" wrapText="1"/>
      <protection locked="0"/>
    </xf>
    <xf numFmtId="165" fontId="2" fillId="18" borderId="16" xfId="0" applyNumberFormat="1" applyFont="1" applyFill="1" applyBorder="1" applyProtection="1">
      <protection locked="0"/>
    </xf>
    <xf numFmtId="0" fontId="0" fillId="0" borderId="0" xfId="0" applyProtection="1">
      <protection locked="0"/>
    </xf>
    <xf numFmtId="0" fontId="2" fillId="0" borderId="0" xfId="0" applyFont="1" applyAlignment="1" applyProtection="1">
      <alignment horizontal="center"/>
      <protection locked="0"/>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pplyProtection="1">
      <alignment vertical="top" wrapText="1"/>
      <protection locked="0"/>
    </xf>
    <xf numFmtId="0" fontId="0" fillId="0" borderId="0" xfId="0" applyAlignment="1" applyProtection="1">
      <alignment wrapText="1"/>
      <protection locked="0"/>
    </xf>
    <xf numFmtId="0" fontId="5" fillId="0" borderId="0" xfId="0" applyFont="1" applyAlignment="1" applyProtection="1">
      <alignment horizontal="left" wrapText="1"/>
      <protection locked="0"/>
    </xf>
    <xf numFmtId="0" fontId="25" fillId="0" borderId="0" xfId="0" applyFont="1" applyProtection="1">
      <protection locked="0"/>
    </xf>
    <xf numFmtId="0" fontId="2" fillId="0" borderId="0" xfId="0" applyFont="1" applyAlignment="1" applyProtection="1">
      <alignment wrapText="1"/>
      <protection locked="0"/>
    </xf>
    <xf numFmtId="0" fontId="7" fillId="0" borderId="0" xfId="0" applyFont="1" applyAlignment="1" applyProtection="1">
      <alignment vertical="top" wrapText="1"/>
      <protection locked="0"/>
    </xf>
    <xf numFmtId="0" fontId="0" fillId="0" borderId="0" xfId="0" applyAlignment="1" applyProtection="1">
      <alignment vertical="center" wrapText="1"/>
      <protection locked="0"/>
    </xf>
    <xf numFmtId="0" fontId="25" fillId="0" borderId="0" xfId="0" applyFont="1" applyAlignment="1" applyProtection="1">
      <alignment vertical="center" wrapText="1"/>
      <protection locked="0"/>
    </xf>
    <xf numFmtId="0" fontId="2" fillId="0" borderId="0" xfId="0" applyFont="1" applyAlignment="1" applyProtection="1">
      <alignment vertical="center" wrapText="1"/>
      <protection locked="0"/>
    </xf>
    <xf numFmtId="2" fontId="0" fillId="0" borderId="0" xfId="0" applyNumberFormat="1" applyProtection="1">
      <protection locked="0"/>
    </xf>
    <xf numFmtId="0" fontId="0" fillId="0" borderId="0" xfId="0" applyAlignment="1" applyProtection="1">
      <alignment vertical="center"/>
      <protection locked="0"/>
    </xf>
    <xf numFmtId="0" fontId="35" fillId="0" borderId="7" xfId="0" applyFont="1" applyBorder="1" applyAlignment="1">
      <alignment vertical="center" wrapText="1"/>
    </xf>
    <xf numFmtId="0" fontId="2" fillId="16" borderId="3" xfId="0" applyFont="1" applyFill="1" applyBorder="1" applyAlignment="1">
      <alignment horizontal="center" vertical="center"/>
    </xf>
    <xf numFmtId="1" fontId="2" fillId="12" borderId="10" xfId="0" applyNumberFormat="1" applyFont="1" applyFill="1" applyBorder="1" applyAlignment="1">
      <alignment horizontal="center" vertical="center"/>
    </xf>
    <xf numFmtId="1" fontId="0" fillId="12" borderId="19" xfId="0" applyNumberFormat="1" applyFill="1" applyBorder="1" applyAlignment="1">
      <alignment horizontal="center" vertical="center"/>
    </xf>
    <xf numFmtId="0" fontId="2" fillId="13" borderId="51" xfId="0" applyFont="1" applyFill="1" applyBorder="1" applyAlignment="1">
      <alignment horizontal="center" vertical="center" wrapText="1"/>
    </xf>
    <xf numFmtId="1" fontId="0" fillId="19" borderId="17" xfId="0" applyNumberFormat="1" applyFill="1" applyBorder="1"/>
    <xf numFmtId="0" fontId="0" fillId="19" borderId="17" xfId="0" applyFill="1" applyBorder="1"/>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2" fillId="16" borderId="19" xfId="0" applyFont="1" applyFill="1" applyBorder="1" applyAlignment="1">
      <alignment horizontal="center" vertical="center"/>
    </xf>
    <xf numFmtId="1" fontId="2" fillId="11" borderId="5" xfId="0" applyNumberFormat="1" applyFont="1" applyFill="1" applyBorder="1" applyAlignment="1">
      <alignment horizontal="center" vertical="center"/>
    </xf>
    <xf numFmtId="0" fontId="2" fillId="0" borderId="23" xfId="0" applyFont="1" applyBorder="1" applyAlignment="1" applyProtection="1">
      <alignment wrapText="1"/>
      <protection locked="0"/>
    </xf>
    <xf numFmtId="0" fontId="2" fillId="7" borderId="53" xfId="0" applyFont="1" applyFill="1" applyBorder="1" applyAlignment="1">
      <alignment wrapText="1"/>
    </xf>
    <xf numFmtId="168" fontId="0" fillId="8" borderId="43" xfId="0" applyNumberFormat="1" applyFill="1" applyBorder="1"/>
    <xf numFmtId="0" fontId="0" fillId="22" borderId="7" xfId="0" applyFill="1" applyBorder="1"/>
    <xf numFmtId="0" fontId="50" fillId="0" borderId="0" xfId="0" applyFont="1" applyAlignment="1">
      <alignment wrapText="1"/>
    </xf>
    <xf numFmtId="0" fontId="2" fillId="0" borderId="0" xfId="0" applyFont="1" applyAlignment="1">
      <alignment vertical="center"/>
    </xf>
    <xf numFmtId="0" fontId="1" fillId="10" borderId="7" xfId="0" applyFont="1" applyFill="1" applyBorder="1" applyAlignment="1">
      <alignment vertical="center" wrapText="1"/>
    </xf>
    <xf numFmtId="0" fontId="0" fillId="0" borderId="0" xfId="0" applyAlignment="1">
      <alignment horizontal="center"/>
    </xf>
    <xf numFmtId="49" fontId="1" fillId="0" borderId="0" xfId="0" applyNumberFormat="1" applyFont="1" applyProtection="1">
      <protection locked="0"/>
    </xf>
    <xf numFmtId="1" fontId="11" fillId="0" borderId="0" xfId="0" applyNumberFormat="1" applyFont="1"/>
    <xf numFmtId="0" fontId="1" fillId="0" borderId="0" xfId="0" applyFont="1" applyProtection="1">
      <protection locked="0"/>
    </xf>
    <xf numFmtId="1" fontId="2" fillId="8" borderId="17" xfId="0" applyNumberFormat="1" applyFont="1" applyFill="1" applyBorder="1"/>
    <xf numFmtId="1" fontId="2" fillId="8" borderId="18" xfId="0" applyNumberFormat="1" applyFont="1" applyFill="1" applyBorder="1"/>
    <xf numFmtId="1" fontId="2" fillId="8" borderId="15" xfId="0" applyNumberFormat="1" applyFont="1" applyFill="1" applyBorder="1"/>
    <xf numFmtId="1" fontId="2" fillId="8" borderId="14" xfId="0" applyNumberFormat="1" applyFont="1" applyFill="1" applyBorder="1"/>
    <xf numFmtId="1" fontId="2" fillId="8" borderId="7" xfId="0" applyNumberFormat="1" applyFont="1" applyFill="1" applyBorder="1"/>
    <xf numFmtId="1" fontId="2" fillId="8" borderId="16" xfId="0" applyNumberFormat="1" applyFont="1" applyFill="1" applyBorder="1"/>
    <xf numFmtId="0" fontId="2" fillId="8" borderId="14" xfId="0" applyFont="1" applyFill="1" applyBorder="1" applyAlignment="1">
      <alignment horizontal="right" wrapText="1"/>
    </xf>
    <xf numFmtId="9" fontId="1" fillId="8" borderId="7" xfId="2" applyFont="1" applyFill="1" applyBorder="1" applyAlignment="1" applyProtection="1">
      <alignment horizontal="right"/>
    </xf>
    <xf numFmtId="0" fontId="1" fillId="8" borderId="7" xfId="0" applyFont="1" applyFill="1" applyBorder="1" applyAlignment="1">
      <alignment horizontal="left" wrapText="1"/>
    </xf>
    <xf numFmtId="0" fontId="1" fillId="8" borderId="7" xfId="0" applyFont="1" applyFill="1" applyBorder="1"/>
    <xf numFmtId="0" fontId="2" fillId="8" borderId="0" xfId="0" applyFont="1" applyFill="1"/>
    <xf numFmtId="0" fontId="2" fillId="8" borderId="15" xfId="0" applyFont="1" applyFill="1" applyBorder="1"/>
    <xf numFmtId="0" fontId="1" fillId="8" borderId="39" xfId="0" applyFont="1" applyFill="1" applyBorder="1"/>
    <xf numFmtId="0" fontId="2" fillId="8" borderId="7" xfId="0" applyFont="1" applyFill="1" applyBorder="1"/>
    <xf numFmtId="0" fontId="1" fillId="0" borderId="0" xfId="0" applyFont="1" applyAlignment="1">
      <alignment vertical="center" wrapText="1"/>
    </xf>
    <xf numFmtId="0" fontId="1" fillId="18" borderId="7" xfId="0" applyFont="1" applyFill="1" applyBorder="1" applyAlignment="1" applyProtection="1">
      <alignment vertical="center" wrapText="1"/>
      <protection locked="0"/>
    </xf>
    <xf numFmtId="0" fontId="1" fillId="0" borderId="7" xfId="0" applyFont="1" applyBorder="1" applyAlignment="1">
      <alignment horizontal="left" vertical="center" wrapText="1"/>
    </xf>
    <xf numFmtId="1" fontId="1" fillId="18" borderId="7" xfId="2" applyNumberFormat="1" applyFont="1" applyFill="1" applyBorder="1" applyAlignment="1" applyProtection="1">
      <alignment vertical="center" wrapText="1"/>
      <protection locked="0"/>
    </xf>
    <xf numFmtId="1" fontId="1" fillId="18" borderId="7" xfId="0" applyNumberFormat="1" applyFont="1" applyFill="1" applyBorder="1" applyAlignment="1" applyProtection="1">
      <alignment vertical="center" wrapText="1"/>
      <protection locked="0"/>
    </xf>
    <xf numFmtId="0" fontId="1" fillId="0" borderId="7" xfId="0" applyFont="1" applyBorder="1" applyAlignment="1">
      <alignment vertical="top" wrapText="1"/>
    </xf>
    <xf numFmtId="0" fontId="1" fillId="18" borderId="7" xfId="0" applyFont="1" applyFill="1" applyBorder="1" applyAlignment="1" applyProtection="1">
      <alignment horizontal="right" vertical="center" wrapText="1"/>
      <protection locked="0"/>
    </xf>
    <xf numFmtId="1" fontId="1" fillId="18" borderId="7" xfId="0" applyNumberFormat="1" applyFont="1" applyFill="1" applyBorder="1" applyAlignment="1" applyProtection="1">
      <alignment horizontal="right" vertical="center" wrapText="1"/>
      <protection locked="0"/>
    </xf>
    <xf numFmtId="0" fontId="1" fillId="18" borderId="7" xfId="0" applyFont="1" applyFill="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7" xfId="0" applyFont="1" applyBorder="1" applyAlignment="1" applyProtection="1">
      <alignment horizontal="right" vertical="center" wrapText="1"/>
      <protection locked="0"/>
    </xf>
    <xf numFmtId="0" fontId="1" fillId="0" borderId="7" xfId="0" applyFont="1" applyBorder="1" applyAlignment="1">
      <alignment horizontal="right" vertical="center" wrapText="1"/>
    </xf>
    <xf numFmtId="0" fontId="1" fillId="0" borderId="27" xfId="0" applyFont="1" applyBorder="1" applyAlignment="1">
      <alignment horizontal="left" vertical="center" wrapText="1"/>
    </xf>
    <xf numFmtId="0" fontId="1" fillId="18" borderId="27" xfId="0" applyFont="1" applyFill="1" applyBorder="1" applyAlignment="1" applyProtection="1">
      <alignment horizontal="right" vertical="center" wrapText="1"/>
      <protection locked="0"/>
    </xf>
    <xf numFmtId="0" fontId="1" fillId="18" borderId="27" xfId="0" applyFont="1" applyFill="1" applyBorder="1" applyAlignment="1" applyProtection="1">
      <alignment horizontal="left" vertical="center" wrapText="1"/>
      <protection locked="0"/>
    </xf>
    <xf numFmtId="0" fontId="1" fillId="0" borderId="27" xfId="0" applyFont="1" applyBorder="1" applyAlignment="1" applyProtection="1">
      <alignment horizontal="left" vertical="center" wrapText="1"/>
      <protection locked="0"/>
    </xf>
    <xf numFmtId="0" fontId="1" fillId="0" borderId="27" xfId="0" applyFont="1" applyBorder="1" applyAlignment="1" applyProtection="1">
      <alignment horizontal="right" vertical="center" wrapText="1"/>
      <protection locked="0"/>
    </xf>
    <xf numFmtId="0" fontId="1" fillId="0" borderId="0" xfId="0" applyFont="1" applyAlignment="1">
      <alignment horizontal="right" vertical="center" wrapText="1"/>
    </xf>
    <xf numFmtId="0" fontId="1" fillId="0" borderId="0" xfId="0" applyFont="1" applyAlignment="1">
      <alignment horizontal="left" vertical="center" wrapText="1"/>
    </xf>
    <xf numFmtId="0" fontId="1" fillId="18" borderId="7" xfId="0" applyFont="1" applyFill="1" applyBorder="1" applyAlignment="1" applyProtection="1">
      <alignment vertical="top" wrapText="1"/>
      <protection locked="0"/>
    </xf>
    <xf numFmtId="0" fontId="1" fillId="0" borderId="7" xfId="0" applyFont="1" applyBorder="1" applyAlignment="1" applyProtection="1">
      <alignment vertical="top" wrapText="1"/>
      <protection locked="0"/>
    </xf>
    <xf numFmtId="0" fontId="1" fillId="0" borderId="27" xfId="0" applyFont="1" applyBorder="1" applyAlignment="1">
      <alignment vertical="top" wrapText="1"/>
    </xf>
    <xf numFmtId="0" fontId="1" fillId="18" borderId="27" xfId="0" applyFont="1" applyFill="1" applyBorder="1" applyAlignment="1" applyProtection="1">
      <alignment vertical="top" wrapText="1"/>
      <protection locked="0"/>
    </xf>
    <xf numFmtId="0" fontId="1" fillId="0" borderId="27" xfId="0" applyFont="1" applyBorder="1" applyAlignment="1" applyProtection="1">
      <alignment vertical="top" wrapText="1"/>
      <protection locked="0"/>
    </xf>
    <xf numFmtId="0" fontId="1" fillId="18" borderId="16" xfId="0" applyFont="1" applyFill="1" applyBorder="1" applyAlignment="1" applyProtection="1">
      <alignment vertical="top" wrapText="1"/>
      <protection locked="0"/>
    </xf>
    <xf numFmtId="0" fontId="1" fillId="18" borderId="17" xfId="0" applyFont="1" applyFill="1" applyBorder="1" applyAlignment="1" applyProtection="1">
      <alignment vertical="top" wrapText="1"/>
      <protection locked="0"/>
    </xf>
    <xf numFmtId="0" fontId="1" fillId="10" borderId="7" xfId="0" applyFont="1" applyFill="1" applyBorder="1" applyAlignment="1" applyProtection="1">
      <alignment wrapText="1"/>
      <protection locked="0"/>
    </xf>
    <xf numFmtId="0" fontId="1" fillId="12" borderId="5" xfId="0" applyFont="1" applyFill="1" applyBorder="1"/>
    <xf numFmtId="0" fontId="1" fillId="12" borderId="5" xfId="0" applyFont="1" applyFill="1" applyBorder="1" applyAlignment="1">
      <alignment wrapText="1"/>
    </xf>
    <xf numFmtId="0" fontId="1" fillId="12" borderId="5" xfId="0" applyFont="1" applyFill="1" applyBorder="1" applyAlignment="1">
      <alignment horizontal="center"/>
    </xf>
    <xf numFmtId="1" fontId="1" fillId="12" borderId="22" xfId="0" applyNumberFormat="1" applyFont="1" applyFill="1" applyBorder="1" applyAlignment="1">
      <alignment horizontal="center" vertical="center" wrapText="1"/>
    </xf>
    <xf numFmtId="164" fontId="1" fillId="12" borderId="5" xfId="0" applyNumberFormat="1" applyFont="1" applyFill="1" applyBorder="1" applyAlignment="1">
      <alignment horizontal="center" vertical="center"/>
    </xf>
    <xf numFmtId="0" fontId="1" fillId="0" borderId="0" xfId="0" applyFont="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12" borderId="11" xfId="0" applyFont="1" applyFill="1" applyBorder="1"/>
    <xf numFmtId="0" fontId="1" fillId="12" borderId="11" xfId="0" applyFont="1" applyFill="1" applyBorder="1" applyAlignment="1">
      <alignment wrapText="1"/>
    </xf>
    <xf numFmtId="0" fontId="1" fillId="12" borderId="11" xfId="0" applyFont="1" applyFill="1" applyBorder="1" applyAlignment="1">
      <alignment horizontal="center"/>
    </xf>
    <xf numFmtId="0" fontId="1" fillId="12" borderId="22" xfId="0" applyFont="1" applyFill="1" applyBorder="1" applyAlignment="1">
      <alignment horizontal="center" vertical="center" wrapText="1"/>
    </xf>
    <xf numFmtId="164" fontId="1" fillId="12" borderId="11" xfId="0" applyNumberFormat="1" applyFont="1" applyFill="1" applyBorder="1" applyAlignment="1">
      <alignment horizontal="center" vertical="center"/>
    </xf>
    <xf numFmtId="0" fontId="1" fillId="12" borderId="1" xfId="0" applyFont="1" applyFill="1" applyBorder="1"/>
    <xf numFmtId="0" fontId="1" fillId="12" borderId="1" xfId="0" applyFont="1" applyFill="1" applyBorder="1" applyAlignment="1">
      <alignment wrapText="1"/>
    </xf>
    <xf numFmtId="0" fontId="1" fillId="12" borderId="1" xfId="0" applyFont="1" applyFill="1" applyBorder="1" applyAlignment="1">
      <alignment horizontal="center"/>
    </xf>
    <xf numFmtId="0" fontId="1" fillId="12" borderId="24" xfId="0" applyFont="1" applyFill="1" applyBorder="1" applyAlignment="1">
      <alignment horizontal="center" vertical="center"/>
    </xf>
    <xf numFmtId="1" fontId="1" fillId="12" borderId="1" xfId="0" applyNumberFormat="1" applyFont="1" applyFill="1" applyBorder="1" applyAlignment="1">
      <alignment horizontal="center" vertical="center"/>
    </xf>
    <xf numFmtId="0" fontId="1" fillId="12" borderId="19" xfId="0" applyFont="1" applyFill="1" applyBorder="1"/>
    <xf numFmtId="0" fontId="1" fillId="12" borderId="19" xfId="0" applyFont="1" applyFill="1" applyBorder="1" applyAlignment="1">
      <alignment wrapText="1"/>
    </xf>
    <xf numFmtId="0" fontId="1" fillId="12" borderId="19" xfId="0" applyFont="1" applyFill="1" applyBorder="1" applyAlignment="1">
      <alignment horizontal="center"/>
    </xf>
    <xf numFmtId="0" fontId="1" fillId="12" borderId="55" xfId="0" applyFont="1" applyFill="1" applyBorder="1" applyAlignment="1">
      <alignment horizontal="center" vertical="center"/>
    </xf>
    <xf numFmtId="0" fontId="1" fillId="12" borderId="19" xfId="0" applyFont="1" applyFill="1" applyBorder="1" applyAlignment="1">
      <alignment horizontal="center" vertical="center"/>
    </xf>
    <xf numFmtId="0" fontId="1" fillId="12" borderId="3" xfId="0" applyFont="1" applyFill="1" applyBorder="1"/>
    <xf numFmtId="0" fontId="1" fillId="12" borderId="3" xfId="0" applyFont="1" applyFill="1" applyBorder="1" applyAlignment="1">
      <alignment wrapText="1"/>
    </xf>
    <xf numFmtId="0" fontId="1" fillId="12" borderId="3" xfId="0" applyFont="1" applyFill="1" applyBorder="1" applyAlignment="1">
      <alignment horizontal="center"/>
    </xf>
    <xf numFmtId="0" fontId="1" fillId="12" borderId="35" xfId="0" applyFont="1" applyFill="1" applyBorder="1" applyAlignment="1">
      <alignment horizontal="center" vertical="center"/>
    </xf>
    <xf numFmtId="0" fontId="1" fillId="12" borderId="3" xfId="0" applyFont="1" applyFill="1" applyBorder="1" applyAlignment="1">
      <alignment horizontal="center" vertical="center"/>
    </xf>
    <xf numFmtId="0" fontId="1" fillId="11" borderId="11" xfId="0" applyFont="1" applyFill="1" applyBorder="1"/>
    <xf numFmtId="0" fontId="1" fillId="11" borderId="26" xfId="0" applyFont="1" applyFill="1" applyBorder="1" applyAlignment="1">
      <alignment wrapText="1"/>
    </xf>
    <xf numFmtId="0" fontId="1" fillId="11" borderId="11" xfId="0" applyFont="1" applyFill="1" applyBorder="1" applyAlignment="1">
      <alignment horizontal="center"/>
    </xf>
    <xf numFmtId="0" fontId="1" fillId="11" borderId="22" xfId="0" applyFont="1" applyFill="1" applyBorder="1" applyAlignment="1">
      <alignment horizontal="center" vertical="center"/>
    </xf>
    <xf numFmtId="1" fontId="1" fillId="11" borderId="11" xfId="0" applyNumberFormat="1" applyFont="1" applyFill="1" applyBorder="1" applyAlignment="1">
      <alignment horizontal="center" vertical="center"/>
    </xf>
    <xf numFmtId="0" fontId="1" fillId="0" borderId="5"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11" borderId="1" xfId="0" applyFont="1" applyFill="1" applyBorder="1" applyAlignment="1">
      <alignment vertical="top" wrapText="1"/>
    </xf>
    <xf numFmtId="0" fontId="1" fillId="11" borderId="22" xfId="0" applyFont="1" applyFill="1" applyBorder="1" applyAlignment="1" applyProtection="1">
      <alignment horizontal="center" vertical="center"/>
      <protection locked="0"/>
    </xf>
    <xf numFmtId="2" fontId="1" fillId="11" borderId="11" xfId="0" applyNumberFormat="1" applyFont="1" applyFill="1" applyBorder="1" applyAlignment="1">
      <alignment horizontal="center" vertical="center"/>
    </xf>
    <xf numFmtId="0" fontId="1" fillId="11" borderId="3" xfId="0" applyFont="1" applyFill="1" applyBorder="1"/>
    <xf numFmtId="0" fontId="1" fillId="11" borderId="3" xfId="0" applyFont="1" applyFill="1" applyBorder="1" applyAlignment="1">
      <alignment vertical="top" wrapText="1"/>
    </xf>
    <xf numFmtId="0" fontId="1" fillId="11" borderId="3" xfId="0" applyFont="1" applyFill="1" applyBorder="1" applyAlignment="1">
      <alignment horizontal="center"/>
    </xf>
    <xf numFmtId="0" fontId="1" fillId="11" borderId="35" xfId="0" applyFont="1" applyFill="1" applyBorder="1" applyAlignment="1">
      <alignment horizontal="center" vertical="center"/>
    </xf>
    <xf numFmtId="0" fontId="1" fillId="11" borderId="3" xfId="0" applyFont="1" applyFill="1" applyBorder="1" applyAlignment="1">
      <alignment horizontal="center" vertical="center"/>
    </xf>
    <xf numFmtId="2" fontId="1" fillId="11" borderId="3" xfId="0" applyNumberFormat="1" applyFont="1" applyFill="1" applyBorder="1" applyAlignment="1">
      <alignment horizontal="center" vertical="center"/>
    </xf>
    <xf numFmtId="0" fontId="1" fillId="11" borderId="36" xfId="0" applyFont="1" applyFill="1" applyBorder="1"/>
    <xf numFmtId="0" fontId="1" fillId="11" borderId="36" xfId="0" applyFont="1" applyFill="1" applyBorder="1" applyAlignment="1">
      <alignment vertical="top" wrapText="1"/>
    </xf>
    <xf numFmtId="0" fontId="1" fillId="11" borderId="36" xfId="0" applyFont="1" applyFill="1" applyBorder="1" applyAlignment="1">
      <alignment horizontal="center"/>
    </xf>
    <xf numFmtId="0" fontId="1" fillId="11" borderId="54" xfId="0" applyFont="1" applyFill="1" applyBorder="1" applyAlignment="1">
      <alignment horizontal="center" vertical="center"/>
    </xf>
    <xf numFmtId="0" fontId="1" fillId="11" borderId="36" xfId="0" applyFont="1" applyFill="1" applyBorder="1" applyAlignment="1">
      <alignment horizontal="center" vertical="center"/>
    </xf>
    <xf numFmtId="2" fontId="1" fillId="11" borderId="36" xfId="0" applyNumberFormat="1" applyFont="1" applyFill="1" applyBorder="1" applyAlignment="1">
      <alignment horizontal="center" vertical="center"/>
    </xf>
    <xf numFmtId="0" fontId="1" fillId="11" borderId="11" xfId="0" applyFont="1" applyFill="1" applyBorder="1" applyAlignment="1">
      <alignment vertical="top" wrapText="1"/>
    </xf>
    <xf numFmtId="9" fontId="1" fillId="11" borderId="22" xfId="2" applyFont="1" applyFill="1" applyBorder="1" applyAlignment="1" applyProtection="1">
      <alignment horizontal="center" vertical="center"/>
    </xf>
    <xf numFmtId="9" fontId="1" fillId="11" borderId="11" xfId="2" applyFont="1" applyFill="1" applyBorder="1" applyAlignment="1" applyProtection="1">
      <alignment horizontal="center" vertical="center"/>
    </xf>
    <xf numFmtId="167" fontId="1" fillId="11" borderId="11" xfId="2" applyNumberFormat="1" applyFont="1" applyFill="1" applyBorder="1" applyAlignment="1" applyProtection="1">
      <alignment horizontal="center" vertical="center"/>
    </xf>
    <xf numFmtId="0" fontId="1" fillId="11" borderId="11" xfId="0" applyFont="1" applyFill="1" applyBorder="1" applyAlignment="1">
      <alignment horizontal="center" vertical="center"/>
    </xf>
    <xf numFmtId="0" fontId="1" fillId="11" borderId="11" xfId="2" applyNumberFormat="1" applyFont="1" applyFill="1" applyBorder="1" applyAlignment="1" applyProtection="1">
      <alignment horizontal="center" vertical="center"/>
    </xf>
    <xf numFmtId="0" fontId="1" fillId="11" borderId="26" xfId="0" applyFont="1" applyFill="1" applyBorder="1"/>
    <xf numFmtId="0" fontId="1" fillId="11" borderId="19" xfId="0" applyFont="1" applyFill="1" applyBorder="1" applyAlignment="1">
      <alignment vertical="top" wrapText="1"/>
    </xf>
    <xf numFmtId="0" fontId="1" fillId="11" borderId="26" xfId="0" applyFont="1" applyFill="1" applyBorder="1" applyAlignment="1">
      <alignment horizontal="center"/>
    </xf>
    <xf numFmtId="0" fontId="1" fillId="11" borderId="38" xfId="0" applyFont="1" applyFill="1" applyBorder="1" applyAlignment="1" applyProtection="1">
      <alignment horizontal="center" vertical="center"/>
      <protection locked="0"/>
    </xf>
    <xf numFmtId="0" fontId="1" fillId="11" borderId="26" xfId="2" applyNumberFormat="1" applyFont="1" applyFill="1" applyBorder="1" applyAlignment="1" applyProtection="1">
      <alignment horizontal="center" vertical="center"/>
    </xf>
    <xf numFmtId="0" fontId="1" fillId="11" borderId="35" xfId="0" applyFont="1" applyFill="1" applyBorder="1" applyAlignment="1" applyProtection="1">
      <alignment horizontal="center" vertical="center"/>
      <protection locked="0"/>
    </xf>
    <xf numFmtId="164" fontId="1" fillId="11" borderId="11" xfId="0" applyNumberFormat="1" applyFont="1" applyFill="1" applyBorder="1" applyAlignment="1">
      <alignment horizontal="center" vertical="center"/>
    </xf>
    <xf numFmtId="9" fontId="1" fillId="11" borderId="22" xfId="2" applyFont="1" applyFill="1" applyBorder="1" applyAlignment="1" applyProtection="1">
      <alignment horizontal="center" vertical="center"/>
      <protection locked="0"/>
    </xf>
    <xf numFmtId="9" fontId="1" fillId="11" borderId="35" xfId="2" applyFont="1" applyFill="1" applyBorder="1" applyAlignment="1" applyProtection="1">
      <alignment horizontal="center" vertical="center"/>
      <protection locked="0"/>
    </xf>
    <xf numFmtId="167" fontId="1" fillId="11" borderId="3" xfId="0" applyNumberFormat="1" applyFont="1" applyFill="1" applyBorder="1" applyAlignment="1">
      <alignment horizontal="center" vertical="center"/>
    </xf>
    <xf numFmtId="164" fontId="1" fillId="11" borderId="11" xfId="2" applyNumberFormat="1" applyFont="1" applyFill="1" applyBorder="1" applyAlignment="1" applyProtection="1">
      <alignment horizontal="center" vertical="center"/>
    </xf>
    <xf numFmtId="0" fontId="1" fillId="10" borderId="0" xfId="0" applyFont="1" applyFill="1" applyAlignment="1" applyProtection="1">
      <alignment horizontal="center" vertical="center"/>
      <protection locked="0"/>
    </xf>
    <xf numFmtId="0" fontId="1" fillId="10" borderId="11" xfId="0" applyFont="1" applyFill="1" applyBorder="1" applyAlignment="1" applyProtection="1">
      <alignment horizontal="center" vertical="center"/>
      <protection locked="0"/>
    </xf>
    <xf numFmtId="0" fontId="1" fillId="10" borderId="12"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0" xfId="0" applyFont="1" applyFill="1" applyProtection="1">
      <protection locked="0"/>
    </xf>
    <xf numFmtId="0" fontId="1" fillId="12" borderId="26" xfId="0" applyFont="1" applyFill="1" applyBorder="1"/>
    <xf numFmtId="0" fontId="1" fillId="12" borderId="26" xfId="0" applyFont="1" applyFill="1" applyBorder="1" applyAlignment="1">
      <alignment wrapText="1"/>
    </xf>
    <xf numFmtId="0" fontId="1" fillId="12" borderId="25" xfId="0" applyFont="1" applyFill="1" applyBorder="1" applyAlignment="1">
      <alignment horizontal="center" vertical="center"/>
    </xf>
    <xf numFmtId="0" fontId="1" fillId="12" borderId="5" xfId="0" applyFont="1" applyFill="1" applyBorder="1" applyAlignment="1">
      <alignment horizontal="center" vertical="center"/>
    </xf>
    <xf numFmtId="9" fontId="1" fillId="12" borderId="19" xfId="2" applyFont="1" applyFill="1" applyBorder="1" applyAlignment="1" applyProtection="1">
      <alignment horizontal="center" vertical="center"/>
    </xf>
    <xf numFmtId="167" fontId="1" fillId="12" borderId="19" xfId="2" applyNumberFormat="1" applyFont="1" applyFill="1" applyBorder="1" applyAlignment="1" applyProtection="1">
      <alignment horizontal="center" vertical="center"/>
    </xf>
    <xf numFmtId="1" fontId="1" fillId="12" borderId="19" xfId="0" applyNumberFormat="1" applyFont="1" applyFill="1" applyBorder="1" applyAlignment="1">
      <alignment horizontal="center" vertical="center"/>
    </xf>
    <xf numFmtId="1" fontId="1" fillId="12" borderId="19" xfId="2" applyNumberFormat="1" applyFont="1" applyFill="1" applyBorder="1" applyAlignment="1" applyProtection="1">
      <alignment horizontal="center" vertical="center"/>
    </xf>
    <xf numFmtId="0" fontId="1" fillId="0" borderId="0" xfId="0" applyFont="1"/>
    <xf numFmtId="0" fontId="1" fillId="0" borderId="39" xfId="0" applyFont="1" applyBorder="1" applyAlignment="1">
      <alignment horizontal="left"/>
    </xf>
    <xf numFmtId="0" fontId="1" fillId="0" borderId="16" xfId="0" applyFont="1" applyBorder="1" applyAlignment="1">
      <alignment horizontal="left"/>
    </xf>
    <xf numFmtId="0" fontId="2" fillId="0" borderId="0" xfId="0" applyFont="1" applyAlignment="1">
      <alignment horizontal="left"/>
    </xf>
    <xf numFmtId="0" fontId="2" fillId="13" borderId="25" xfId="0" applyFont="1" applyFill="1" applyBorder="1" applyAlignment="1">
      <alignment horizontal="center" vertical="center" wrapText="1"/>
    </xf>
    <xf numFmtId="0" fontId="2" fillId="13" borderId="26" xfId="0" applyFont="1" applyFill="1" applyBorder="1" applyAlignment="1">
      <alignment horizontal="center" vertical="center" wrapText="1"/>
    </xf>
    <xf numFmtId="0" fontId="2" fillId="13" borderId="36" xfId="0" applyFont="1" applyFill="1" applyBorder="1" applyAlignment="1">
      <alignment horizontal="center" vertical="center" wrapText="1"/>
    </xf>
    <xf numFmtId="0" fontId="2" fillId="0" borderId="0" xfId="0" applyFont="1" applyAlignment="1">
      <alignment horizontal="left" vertical="top" wrapText="1"/>
    </xf>
    <xf numFmtId="0" fontId="1" fillId="0" borderId="0" xfId="0" applyFont="1" applyAlignment="1">
      <alignment horizontal="left" vertical="top" wrapText="1"/>
    </xf>
    <xf numFmtId="0" fontId="0" fillId="0" borderId="0" xfId="0" applyAlignment="1">
      <alignment horizontal="left" vertical="top" wrapText="1"/>
    </xf>
    <xf numFmtId="0" fontId="7" fillId="13" borderId="7" xfId="0" applyFont="1" applyFill="1" applyBorder="1" applyAlignment="1">
      <alignment horizontal="center" vertical="center" wrapText="1"/>
    </xf>
    <xf numFmtId="49" fontId="0" fillId="18" borderId="0" xfId="0" applyNumberFormat="1" applyFill="1" applyAlignment="1" applyProtection="1">
      <alignment horizontal="left"/>
      <protection locked="0"/>
    </xf>
    <xf numFmtId="0" fontId="49" fillId="20" borderId="0" xfId="0" applyFont="1" applyFill="1" applyAlignment="1">
      <alignment horizontal="center"/>
    </xf>
    <xf numFmtId="0" fontId="7" fillId="13" borderId="39" xfId="0" applyFont="1" applyFill="1" applyBorder="1" applyAlignment="1">
      <alignment horizontal="center" vertical="center" wrapText="1"/>
    </xf>
    <xf numFmtId="0" fontId="7" fillId="13" borderId="43" xfId="0" applyFont="1" applyFill="1" applyBorder="1" applyAlignment="1">
      <alignment horizontal="center" vertical="center" wrapText="1"/>
    </xf>
    <xf numFmtId="0" fontId="7" fillId="13" borderId="16" xfId="0" applyFont="1" applyFill="1" applyBorder="1" applyAlignment="1">
      <alignment horizontal="center" vertical="center" wrapText="1"/>
    </xf>
    <xf numFmtId="0" fontId="1" fillId="0" borderId="39" xfId="0" applyFont="1" applyBorder="1" applyAlignment="1">
      <alignment horizontal="left"/>
    </xf>
    <xf numFmtId="0" fontId="1" fillId="0" borderId="16" xfId="0" applyFont="1" applyBorder="1" applyAlignment="1">
      <alignment horizontal="left"/>
    </xf>
    <xf numFmtId="0" fontId="2" fillId="8" borderId="39" xfId="0" applyFont="1" applyFill="1" applyBorder="1" applyAlignment="1">
      <alignment horizontal="left" vertical="center"/>
    </xf>
    <xf numFmtId="0" fontId="2" fillId="8" borderId="16" xfId="0" applyFont="1" applyFill="1" applyBorder="1" applyAlignment="1">
      <alignment horizontal="left" vertical="center"/>
    </xf>
    <xf numFmtId="1" fontId="0" fillId="18" borderId="7" xfId="0" applyNumberFormat="1" applyFill="1" applyBorder="1" applyAlignment="1" applyProtection="1">
      <alignment horizontal="right"/>
      <protection locked="0"/>
    </xf>
    <xf numFmtId="0" fontId="2" fillId="8" borderId="56" xfId="0" applyFont="1" applyFill="1" applyBorder="1" applyAlignment="1">
      <alignment horizontal="left"/>
    </xf>
    <xf numFmtId="0" fontId="2" fillId="8" borderId="57" xfId="0" applyFont="1" applyFill="1" applyBorder="1" applyAlignment="1">
      <alignment horizontal="left"/>
    </xf>
    <xf numFmtId="0" fontId="1" fillId="0" borderId="39" xfId="0" applyFont="1" applyBorder="1" applyAlignment="1">
      <alignment horizontal="left" wrapText="1"/>
    </xf>
    <xf numFmtId="0" fontId="1" fillId="0" borderId="16" xfId="0" applyFont="1" applyBorder="1" applyAlignment="1">
      <alignment horizontal="left" wrapText="1"/>
    </xf>
    <xf numFmtId="0" fontId="2" fillId="8" borderId="39" xfId="0" applyFont="1" applyFill="1" applyBorder="1" applyAlignment="1">
      <alignment horizontal="left"/>
    </xf>
    <xf numFmtId="0" fontId="2" fillId="8" borderId="16" xfId="0" applyFont="1" applyFill="1" applyBorder="1" applyAlignment="1">
      <alignment horizontal="left"/>
    </xf>
    <xf numFmtId="0" fontId="16" fillId="0" borderId="58" xfId="1" applyBorder="1" applyAlignment="1" applyProtection="1">
      <alignment vertical="center" wrapText="1"/>
    </xf>
    <xf numFmtId="0" fontId="16" fillId="0" borderId="15" xfId="1" applyBorder="1" applyAlignment="1" applyProtection="1">
      <alignment vertical="center" wrapText="1"/>
    </xf>
    <xf numFmtId="0" fontId="16" fillId="0" borderId="17" xfId="1" applyBorder="1" applyAlignment="1" applyProtection="1">
      <alignment vertical="center" wrapText="1"/>
    </xf>
    <xf numFmtId="0" fontId="2" fillId="8" borderId="45" xfId="0" applyFont="1" applyFill="1" applyBorder="1" applyAlignment="1">
      <alignment horizontal="left"/>
    </xf>
    <xf numFmtId="0" fontId="2" fillId="8" borderId="59" xfId="0" applyFont="1" applyFill="1" applyBorder="1" applyAlignment="1">
      <alignment horizontal="left"/>
    </xf>
    <xf numFmtId="0" fontId="16" fillId="0" borderId="58" xfId="1" applyBorder="1" applyAlignment="1" applyProtection="1">
      <alignment horizontal="left" vertical="center" wrapText="1"/>
    </xf>
    <xf numFmtId="0" fontId="16" fillId="0" borderId="15" xfId="1" applyBorder="1" applyAlignment="1" applyProtection="1">
      <alignment horizontal="left" vertical="center" wrapText="1"/>
    </xf>
    <xf numFmtId="0" fontId="16" fillId="0" borderId="17" xfId="1" applyBorder="1" applyAlignment="1" applyProtection="1">
      <alignment horizontal="left" vertical="center" wrapText="1"/>
    </xf>
    <xf numFmtId="1" fontId="11" fillId="8" borderId="39" xfId="0" applyNumberFormat="1" applyFont="1" applyFill="1" applyBorder="1" applyAlignment="1">
      <alignment horizontal="right" wrapText="1"/>
    </xf>
    <xf numFmtId="1" fontId="11" fillId="8" borderId="16" xfId="0" applyNumberFormat="1" applyFont="1" applyFill="1" applyBorder="1" applyAlignment="1">
      <alignment horizontal="right" wrapText="1"/>
    </xf>
    <xf numFmtId="1" fontId="12" fillId="18" borderId="7" xfId="0" applyNumberFormat="1" applyFont="1" applyFill="1" applyBorder="1" applyAlignment="1" applyProtection="1">
      <alignment horizontal="right"/>
      <protection locked="0"/>
    </xf>
    <xf numFmtId="0" fontId="46" fillId="18" borderId="39" xfId="0" applyFont="1" applyFill="1" applyBorder="1" applyAlignment="1" applyProtection="1">
      <alignment horizontal="center" vertical="center" wrapText="1"/>
      <protection locked="0"/>
    </xf>
    <xf numFmtId="0" fontId="46" fillId="18" borderId="16" xfId="0" applyFont="1" applyFill="1" applyBorder="1" applyAlignment="1" applyProtection="1">
      <alignment horizontal="center" vertical="center" wrapText="1"/>
      <protection locked="0"/>
    </xf>
    <xf numFmtId="0" fontId="51" fillId="8" borderId="39" xfId="0" applyFont="1" applyFill="1" applyBorder="1" applyAlignment="1">
      <alignment horizontal="left" wrapText="1"/>
    </xf>
    <xf numFmtId="0" fontId="51" fillId="8" borderId="43" xfId="0" applyFont="1" applyFill="1" applyBorder="1" applyAlignment="1">
      <alignment horizontal="left" wrapText="1"/>
    </xf>
    <xf numFmtId="0" fontId="51" fillId="8" borderId="16" xfId="0" applyFont="1" applyFill="1" applyBorder="1" applyAlignment="1">
      <alignment horizontal="left" wrapText="1"/>
    </xf>
    <xf numFmtId="0" fontId="2" fillId="8" borderId="43" xfId="0" applyFont="1" applyFill="1" applyBorder="1" applyAlignment="1">
      <alignment horizontal="left"/>
    </xf>
    <xf numFmtId="0" fontId="7" fillId="12" borderId="42" xfId="0" applyFont="1" applyFill="1" applyBorder="1" applyAlignment="1">
      <alignment horizontal="left"/>
    </xf>
    <xf numFmtId="0" fontId="7" fillId="12" borderId="40" xfId="0" applyFont="1" applyFill="1" applyBorder="1" applyAlignment="1">
      <alignment horizontal="left"/>
    </xf>
    <xf numFmtId="1" fontId="1" fillId="18" borderId="7" xfId="0" applyNumberFormat="1" applyFont="1" applyFill="1" applyBorder="1" applyAlignment="1" applyProtection="1">
      <alignment horizontal="right"/>
      <protection locked="0"/>
    </xf>
    <xf numFmtId="1" fontId="11" fillId="8" borderId="7" xfId="0" applyNumberFormat="1" applyFont="1" applyFill="1" applyBorder="1" applyAlignment="1">
      <alignment horizontal="right"/>
    </xf>
    <xf numFmtId="0" fontId="5" fillId="8" borderId="41" xfId="0" applyFont="1" applyFill="1" applyBorder="1" applyAlignment="1">
      <alignment horizontal="left" wrapText="1" indent="2"/>
    </xf>
    <xf numFmtId="0" fontId="5" fillId="8" borderId="0" xfId="0" applyFont="1" applyFill="1" applyAlignment="1">
      <alignment horizontal="left" wrapText="1" indent="2"/>
    </xf>
    <xf numFmtId="0" fontId="5" fillId="8" borderId="14" xfId="0" applyFont="1" applyFill="1" applyBorder="1" applyAlignment="1">
      <alignment horizontal="left" wrapText="1" indent="2"/>
    </xf>
    <xf numFmtId="0" fontId="49" fillId="20" borderId="0" xfId="0" applyFont="1" applyFill="1" applyAlignment="1">
      <alignment horizontal="center" vertical="center" wrapText="1"/>
    </xf>
    <xf numFmtId="0" fontId="40" fillId="10" borderId="0" xfId="0" applyFont="1" applyFill="1" applyAlignment="1">
      <alignment horizontal="center" vertical="center"/>
    </xf>
    <xf numFmtId="0" fontId="7" fillId="8" borderId="39" xfId="0" applyFont="1" applyFill="1" applyBorder="1" applyAlignment="1">
      <alignment horizontal="left" vertical="center" wrapText="1"/>
    </xf>
    <xf numFmtId="0" fontId="7" fillId="8" borderId="16" xfId="0" applyFont="1" applyFill="1" applyBorder="1" applyAlignment="1">
      <alignment horizontal="left" vertical="center" wrapText="1"/>
    </xf>
    <xf numFmtId="0" fontId="49" fillId="20" borderId="0" xfId="0" applyFont="1" applyFill="1" applyAlignment="1">
      <alignment horizontal="center" vertical="center"/>
    </xf>
    <xf numFmtId="0" fontId="40" fillId="10" borderId="0" xfId="0" applyFont="1" applyFill="1" applyAlignment="1">
      <alignment horizontal="center"/>
    </xf>
    <xf numFmtId="0" fontId="49" fillId="20" borderId="7" xfId="0" applyFont="1" applyFill="1" applyBorder="1" applyAlignment="1">
      <alignment horizontal="center" vertical="center" wrapText="1"/>
    </xf>
    <xf numFmtId="0" fontId="1" fillId="0" borderId="30" xfId="0" applyFont="1" applyBorder="1" applyAlignment="1">
      <alignment horizontal="left" vertical="top" wrapText="1"/>
    </xf>
    <xf numFmtId="0" fontId="0" fillId="0" borderId="30" xfId="0" applyBorder="1" applyAlignment="1">
      <alignment horizontal="left" vertical="top" wrapText="1"/>
    </xf>
    <xf numFmtId="0" fontId="2" fillId="0" borderId="0" xfId="0" applyFont="1" applyAlignment="1">
      <alignment horizontal="left"/>
    </xf>
    <xf numFmtId="0" fontId="49" fillId="20" borderId="39" xfId="0" applyFont="1" applyFill="1" applyBorder="1" applyAlignment="1">
      <alignment horizontal="center"/>
    </xf>
    <xf numFmtId="0" fontId="49" fillId="20" borderId="43" xfId="0" applyFont="1" applyFill="1" applyBorder="1" applyAlignment="1">
      <alignment horizontal="center"/>
    </xf>
    <xf numFmtId="0" fontId="49" fillId="20" borderId="16" xfId="0" applyFont="1" applyFill="1" applyBorder="1" applyAlignment="1">
      <alignment horizontal="center"/>
    </xf>
    <xf numFmtId="0" fontId="4" fillId="15" borderId="60" xfId="0" applyFont="1" applyFill="1" applyBorder="1" applyAlignment="1">
      <alignment horizontal="center" vertical="center" wrapText="1"/>
    </xf>
    <xf numFmtId="0" fontId="4" fillId="15" borderId="61" xfId="0" applyFont="1" applyFill="1" applyBorder="1" applyAlignment="1">
      <alignment horizontal="center" vertical="center" wrapText="1"/>
    </xf>
    <xf numFmtId="0" fontId="3" fillId="13" borderId="30" xfId="0" applyFont="1" applyFill="1" applyBorder="1" applyAlignment="1">
      <alignment horizontal="center" vertical="center"/>
    </xf>
    <xf numFmtId="0" fontId="3" fillId="13" borderId="62" xfId="0" applyFont="1" applyFill="1" applyBorder="1" applyAlignment="1">
      <alignment horizontal="center" vertical="center"/>
    </xf>
    <xf numFmtId="0" fontId="2" fillId="13" borderId="63" xfId="0" applyFont="1" applyFill="1" applyBorder="1" applyAlignment="1">
      <alignment horizontal="center" vertical="center"/>
    </xf>
    <xf numFmtId="0" fontId="2" fillId="13" borderId="64" xfId="0" applyFont="1" applyFill="1" applyBorder="1" applyAlignment="1">
      <alignment horizontal="center" vertical="center"/>
    </xf>
    <xf numFmtId="0" fontId="2" fillId="0" borderId="0" xfId="0" applyFont="1" applyAlignment="1" applyProtection="1">
      <alignment horizontal="center" vertical="center" wrapText="1"/>
      <protection locked="0"/>
    </xf>
    <xf numFmtId="0" fontId="1" fillId="0" borderId="30" xfId="0" applyFont="1" applyBorder="1" applyAlignment="1">
      <alignment horizontal="left"/>
    </xf>
    <xf numFmtId="0" fontId="0" fillId="0" borderId="30" xfId="0" applyBorder="1" applyAlignment="1">
      <alignment horizontal="left"/>
    </xf>
    <xf numFmtId="0" fontId="1" fillId="0" borderId="43" xfId="0" applyFont="1" applyBorder="1" applyAlignment="1">
      <alignment horizontal="left"/>
    </xf>
    <xf numFmtId="0" fontId="2" fillId="13" borderId="25" xfId="0" applyFont="1" applyFill="1" applyBorder="1" applyAlignment="1">
      <alignment horizontal="center" vertical="center" wrapText="1"/>
    </xf>
    <xf numFmtId="0" fontId="2" fillId="13" borderId="26" xfId="0" applyFont="1" applyFill="1" applyBorder="1" applyAlignment="1">
      <alignment horizontal="center" vertical="center" wrapText="1"/>
    </xf>
    <xf numFmtId="0" fontId="2" fillId="13" borderId="36" xfId="0" applyFont="1" applyFill="1" applyBorder="1" applyAlignment="1">
      <alignment horizontal="center" vertical="center" wrapText="1"/>
    </xf>
    <xf numFmtId="0" fontId="2" fillId="13" borderId="46" xfId="0" applyFont="1" applyFill="1" applyBorder="1" applyAlignment="1">
      <alignment horizontal="center" vertical="center"/>
    </xf>
    <xf numFmtId="0" fontId="2" fillId="13" borderId="50" xfId="0" applyFont="1" applyFill="1" applyBorder="1" applyAlignment="1">
      <alignment horizontal="center" vertical="center"/>
    </xf>
    <xf numFmtId="0" fontId="3" fillId="13" borderId="65" xfId="0" applyFont="1" applyFill="1" applyBorder="1" applyAlignment="1">
      <alignment horizontal="center" vertical="center" wrapText="1"/>
    </xf>
    <xf numFmtId="0" fontId="3" fillId="13" borderId="66" xfId="0" applyFont="1" applyFill="1" applyBorder="1" applyAlignment="1">
      <alignment horizontal="center" vertical="center" wrapText="1"/>
    </xf>
    <xf numFmtId="0" fontId="3" fillId="13" borderId="67" xfId="0" applyFont="1" applyFill="1" applyBorder="1" applyAlignment="1">
      <alignment horizontal="center" vertical="center" wrapText="1"/>
    </xf>
    <xf numFmtId="0" fontId="3" fillId="13" borderId="68" xfId="0" applyFont="1" applyFill="1" applyBorder="1" applyAlignment="1">
      <alignment horizontal="center" vertical="center" wrapText="1"/>
    </xf>
    <xf numFmtId="0" fontId="2" fillId="0" borderId="0" xfId="0" applyFont="1" applyAlignment="1">
      <alignment horizontal="left" vertical="top" wrapText="1"/>
    </xf>
    <xf numFmtId="0" fontId="1" fillId="0" borderId="0" xfId="0" applyFont="1" applyAlignment="1">
      <alignment horizontal="left" vertical="top" wrapText="1"/>
    </xf>
    <xf numFmtId="0" fontId="0" fillId="0" borderId="0" xfId="0" applyAlignment="1">
      <alignment horizontal="left" vertical="top" wrapText="1"/>
    </xf>
    <xf numFmtId="0" fontId="1" fillId="0" borderId="0" xfId="0" applyFont="1" applyAlignment="1">
      <alignment horizontal="left" vertical="center" wrapText="1"/>
    </xf>
    <xf numFmtId="0" fontId="1" fillId="0" borderId="0" xfId="0" applyFont="1" applyAlignment="1">
      <alignment horizontal="left"/>
    </xf>
    <xf numFmtId="0" fontId="7" fillId="5" borderId="7" xfId="0" applyFont="1" applyFill="1" applyBorder="1" applyAlignment="1">
      <alignment horizontal="center" vertical="center"/>
    </xf>
    <xf numFmtId="0" fontId="49" fillId="21" borderId="7" xfId="0" applyFont="1" applyFill="1" applyBorder="1" applyAlignment="1">
      <alignment horizontal="center"/>
    </xf>
    <xf numFmtId="0" fontId="7" fillId="13" borderId="7" xfId="0" applyFont="1" applyFill="1" applyBorder="1" applyAlignment="1">
      <alignment horizontal="center" vertical="center" wrapText="1"/>
    </xf>
    <xf numFmtId="9" fontId="5" fillId="15" borderId="7" xfId="0" applyNumberFormat="1" applyFont="1" applyFill="1" applyBorder="1" applyAlignment="1">
      <alignment horizontal="left" wrapText="1"/>
    </xf>
  </cellXfs>
  <cellStyles count="3">
    <cellStyle name="Link" xfId="1" builtinId="8"/>
    <cellStyle name="Prozent" xfId="2" builtinId="5"/>
    <cellStyle name="Standard" xfId="0" builtinId="0"/>
  </cellStyles>
  <dxfs count="3">
    <dxf>
      <font>
        <strike val="0"/>
        <color auto="1"/>
      </font>
      <fill>
        <patternFill>
          <bgColor theme="4" tint="0.39994506668294322"/>
        </patternFill>
      </fill>
    </dxf>
    <dxf>
      <fill>
        <patternFill>
          <bgColor rgb="FFED4E33"/>
        </patternFill>
      </fill>
    </dxf>
    <dxf>
      <fill>
        <patternFill>
          <bgColor rgb="FFF9A763"/>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Vergleiche!$B$92</c:f>
              <c:strCache>
                <c:ptCount val="1"/>
                <c:pt idx="0">
                  <c:v>Bibliotheksbesuche pro Mitglied des Zielpublikums</c:v>
                </c:pt>
              </c:strCache>
            </c:strRef>
          </c:tx>
          <c:invertIfNegative val="0"/>
          <c:cat>
            <c:numRef>
              <c:f>Vergleiche!$B$93:$F$93</c:f>
              <c:numCache>
                <c:formatCode>General</c:formatCode>
                <c:ptCount val="5"/>
                <c:pt idx="0">
                  <c:v>2021</c:v>
                </c:pt>
                <c:pt idx="1">
                  <c:v>2020</c:v>
                </c:pt>
                <c:pt idx="2">
                  <c:v>2019</c:v>
                </c:pt>
                <c:pt idx="3">
                  <c:v>2018</c:v>
                </c:pt>
                <c:pt idx="4">
                  <c:v>2017</c:v>
                </c:pt>
              </c:numCache>
            </c:numRef>
          </c:cat>
          <c:val>
            <c:numRef>
              <c:f>Vergleiche!$B$94:$F$94</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14F1-4416-99EB-53D51A295EDE}"/>
            </c:ext>
          </c:extLst>
        </c:ser>
        <c:dLbls>
          <c:showLegendKey val="0"/>
          <c:showVal val="0"/>
          <c:showCatName val="0"/>
          <c:showSerName val="0"/>
          <c:showPercent val="0"/>
          <c:showBubbleSize val="0"/>
        </c:dLbls>
        <c:gapWidth val="150"/>
        <c:axId val="94733056"/>
        <c:axId val="94734592"/>
      </c:barChart>
      <c:catAx>
        <c:axId val="94733056"/>
        <c:scaling>
          <c:orientation val="minMax"/>
        </c:scaling>
        <c:delete val="0"/>
        <c:axPos val="b"/>
        <c:numFmt formatCode="General" sourceLinked="1"/>
        <c:majorTickMark val="out"/>
        <c:minorTickMark val="none"/>
        <c:tickLblPos val="nextTo"/>
        <c:crossAx val="94734592"/>
        <c:crosses val="autoZero"/>
        <c:auto val="0"/>
        <c:lblAlgn val="ctr"/>
        <c:lblOffset val="100"/>
        <c:noMultiLvlLbl val="0"/>
      </c:catAx>
      <c:valAx>
        <c:axId val="94734592"/>
        <c:scaling>
          <c:orientation val="minMax"/>
        </c:scaling>
        <c:delete val="0"/>
        <c:axPos val="l"/>
        <c:majorGridlines/>
        <c:numFmt formatCode="General" sourceLinked="1"/>
        <c:majorTickMark val="out"/>
        <c:minorTickMark val="none"/>
        <c:tickLblPos val="nextTo"/>
        <c:crossAx val="94733056"/>
        <c:crosses val="autoZero"/>
        <c:crossBetween val="between"/>
      </c:valAx>
    </c:plotArea>
    <c:legend>
      <c:legendPos val="r"/>
      <c:overlay val="0"/>
    </c:legend>
    <c:plotVisOnly val="1"/>
    <c:dispBlanksAs val="gap"/>
    <c:showDLblsOverMax val="0"/>
  </c:chart>
  <c:txPr>
    <a:bodyPr/>
    <a:lstStyle/>
    <a:p>
      <a:pPr>
        <a:defRPr sz="1000">
          <a:latin typeface="Arial" panose="020B0604020202020204" pitchFamily="34" charset="0"/>
          <a:cs typeface="Arial" panose="020B0604020202020204" pitchFamily="34" charset="0"/>
        </a:defRPr>
      </a:pPr>
      <a:endParaRPr lang="de-D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Vergleiche!$B$67</c:f>
              <c:strCache>
                <c:ptCount val="1"/>
                <c:pt idx="0">
                  <c:v>Anzahl Ausleihen pro Jahr</c:v>
                </c:pt>
              </c:strCache>
            </c:strRef>
          </c:tx>
          <c:invertIfNegative val="0"/>
          <c:cat>
            <c:numRef>
              <c:f>Vergleiche!$B$68:$F$68</c:f>
              <c:numCache>
                <c:formatCode>General</c:formatCode>
                <c:ptCount val="5"/>
                <c:pt idx="0">
                  <c:v>2021</c:v>
                </c:pt>
                <c:pt idx="1">
                  <c:v>2020</c:v>
                </c:pt>
                <c:pt idx="2">
                  <c:v>2019</c:v>
                </c:pt>
                <c:pt idx="3">
                  <c:v>2018</c:v>
                </c:pt>
                <c:pt idx="4">
                  <c:v>2017</c:v>
                </c:pt>
              </c:numCache>
            </c:numRef>
          </c:cat>
          <c:val>
            <c:numRef>
              <c:f>Vergleiche!$B$69:$F$69</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AD0B-4111-BDFF-5B982CF995DA}"/>
            </c:ext>
          </c:extLst>
        </c:ser>
        <c:dLbls>
          <c:showLegendKey val="0"/>
          <c:showVal val="0"/>
          <c:showCatName val="0"/>
          <c:showSerName val="0"/>
          <c:showPercent val="0"/>
          <c:showBubbleSize val="0"/>
        </c:dLbls>
        <c:gapWidth val="150"/>
        <c:axId val="94759168"/>
        <c:axId val="94760960"/>
      </c:barChart>
      <c:catAx>
        <c:axId val="94759168"/>
        <c:scaling>
          <c:orientation val="minMax"/>
        </c:scaling>
        <c:delete val="0"/>
        <c:axPos val="b"/>
        <c:numFmt formatCode="General" sourceLinked="1"/>
        <c:majorTickMark val="out"/>
        <c:minorTickMark val="none"/>
        <c:tickLblPos val="nextTo"/>
        <c:crossAx val="94760960"/>
        <c:crosses val="autoZero"/>
        <c:auto val="0"/>
        <c:lblAlgn val="ctr"/>
        <c:lblOffset val="100"/>
        <c:noMultiLvlLbl val="0"/>
      </c:catAx>
      <c:valAx>
        <c:axId val="94760960"/>
        <c:scaling>
          <c:orientation val="minMax"/>
        </c:scaling>
        <c:delete val="0"/>
        <c:axPos val="l"/>
        <c:majorGridlines/>
        <c:numFmt formatCode="General" sourceLinked="1"/>
        <c:majorTickMark val="out"/>
        <c:minorTickMark val="none"/>
        <c:tickLblPos val="nextTo"/>
        <c:crossAx val="94759168"/>
        <c:crosses val="autoZero"/>
        <c:crossBetween val="between"/>
      </c:valAx>
    </c:plotArea>
    <c:legend>
      <c:legendPos val="r"/>
      <c:overlay val="0"/>
    </c:legend>
    <c:plotVisOnly val="1"/>
    <c:dispBlanksAs val="gap"/>
    <c:showDLblsOverMax val="0"/>
  </c:chart>
  <c:txPr>
    <a:bodyPr/>
    <a:lstStyle/>
    <a:p>
      <a:pPr>
        <a:defRPr sz="1000">
          <a:latin typeface="Arial" panose="020B0604020202020204" pitchFamily="34" charset="0"/>
          <a:cs typeface="Arial" panose="020B0604020202020204" pitchFamily="34" charset="0"/>
        </a:defRPr>
      </a:pPr>
      <a:endParaRPr lang="de-D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Vergleiche!$B$1</c:f>
              <c:strCache>
                <c:ptCount val="1"/>
                <c:pt idx="0">
                  <c:v>Anzahl besuchter Weiterbildungs-Stunden durch die Bibliotheksleitung</c:v>
                </c:pt>
              </c:strCache>
            </c:strRef>
          </c:tx>
          <c:invertIfNegative val="0"/>
          <c:cat>
            <c:numRef>
              <c:f>Vergleiche!$B$2:$F$2</c:f>
              <c:numCache>
                <c:formatCode>General</c:formatCode>
                <c:ptCount val="5"/>
                <c:pt idx="0">
                  <c:v>2021</c:v>
                </c:pt>
                <c:pt idx="1">
                  <c:v>2020</c:v>
                </c:pt>
                <c:pt idx="2">
                  <c:v>2019</c:v>
                </c:pt>
                <c:pt idx="3">
                  <c:v>2018</c:v>
                </c:pt>
                <c:pt idx="4">
                  <c:v>2017</c:v>
                </c:pt>
              </c:numCache>
            </c:numRef>
          </c:cat>
          <c:val>
            <c:numRef>
              <c:f>Vergleiche!$B$3:$F$3</c:f>
              <c:numCache>
                <c:formatCode>General</c:formatCode>
                <c:ptCount val="5"/>
                <c:pt idx="0">
                  <c:v>34.200000000000003</c:v>
                </c:pt>
                <c:pt idx="1">
                  <c:v>0</c:v>
                </c:pt>
                <c:pt idx="2">
                  <c:v>0</c:v>
                </c:pt>
                <c:pt idx="3">
                  <c:v>0</c:v>
                </c:pt>
                <c:pt idx="4">
                  <c:v>0</c:v>
                </c:pt>
              </c:numCache>
            </c:numRef>
          </c:val>
          <c:extLst>
            <c:ext xmlns:c16="http://schemas.microsoft.com/office/drawing/2014/chart" uri="{C3380CC4-5D6E-409C-BE32-E72D297353CC}">
              <c16:uniqueId val="{00000000-E5F8-4C07-BACA-CEFC81C84DF9}"/>
            </c:ext>
          </c:extLst>
        </c:ser>
        <c:dLbls>
          <c:showLegendKey val="0"/>
          <c:showVal val="0"/>
          <c:showCatName val="0"/>
          <c:showSerName val="0"/>
          <c:showPercent val="0"/>
          <c:showBubbleSize val="0"/>
        </c:dLbls>
        <c:gapWidth val="150"/>
        <c:axId val="96964608"/>
        <c:axId val="96966144"/>
      </c:barChart>
      <c:catAx>
        <c:axId val="96964608"/>
        <c:scaling>
          <c:orientation val="minMax"/>
        </c:scaling>
        <c:delete val="0"/>
        <c:axPos val="b"/>
        <c:numFmt formatCode="General" sourceLinked="1"/>
        <c:majorTickMark val="out"/>
        <c:minorTickMark val="none"/>
        <c:tickLblPos val="nextTo"/>
        <c:crossAx val="96966144"/>
        <c:crosses val="autoZero"/>
        <c:auto val="0"/>
        <c:lblAlgn val="ctr"/>
        <c:lblOffset val="100"/>
        <c:noMultiLvlLbl val="0"/>
      </c:catAx>
      <c:valAx>
        <c:axId val="96966144"/>
        <c:scaling>
          <c:orientation val="minMax"/>
        </c:scaling>
        <c:delete val="0"/>
        <c:axPos val="l"/>
        <c:majorGridlines/>
        <c:numFmt formatCode="#,##0" sourceLinked="0"/>
        <c:majorTickMark val="out"/>
        <c:minorTickMark val="none"/>
        <c:tickLblPos val="nextTo"/>
        <c:crossAx val="96964608"/>
        <c:crosses val="autoZero"/>
        <c:crossBetween val="between"/>
      </c:valAx>
    </c:plotArea>
    <c:legend>
      <c:legendPos val="r"/>
      <c:overlay val="0"/>
    </c:legend>
    <c:plotVisOnly val="1"/>
    <c:dispBlanksAs val="gap"/>
    <c:showDLblsOverMax val="0"/>
  </c:chart>
  <c:txPr>
    <a:bodyPr/>
    <a:lstStyle/>
    <a:p>
      <a:pPr>
        <a:defRPr sz="1000">
          <a:latin typeface="Arial" panose="020B0604020202020204" pitchFamily="34" charset="0"/>
          <a:cs typeface="Arial" panose="020B0604020202020204" pitchFamily="34" charset="0"/>
        </a:defRPr>
      </a:pPr>
      <a:endParaRPr lang="de-D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Vergleiche!$B$23</c:f>
              <c:strCache>
                <c:ptCount val="1"/>
                <c:pt idx="0">
                  <c:v>Anzahl Weiterbildungen pro Mitarbeiter</c:v>
                </c:pt>
              </c:strCache>
            </c:strRef>
          </c:tx>
          <c:invertIfNegative val="0"/>
          <c:cat>
            <c:numRef>
              <c:f>Vergleiche!$B$24:$F$24</c:f>
              <c:numCache>
                <c:formatCode>General</c:formatCode>
                <c:ptCount val="5"/>
                <c:pt idx="0">
                  <c:v>2021</c:v>
                </c:pt>
                <c:pt idx="1">
                  <c:v>2020</c:v>
                </c:pt>
                <c:pt idx="2">
                  <c:v>2019</c:v>
                </c:pt>
                <c:pt idx="3">
                  <c:v>2018</c:v>
                </c:pt>
                <c:pt idx="4">
                  <c:v>2017</c:v>
                </c:pt>
              </c:numCache>
            </c:numRef>
          </c:cat>
          <c:val>
            <c:numRef>
              <c:f>Vergleiche!$B$25:$F$25</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223F-4C6A-822C-7B9E858AC696}"/>
            </c:ext>
          </c:extLst>
        </c:ser>
        <c:dLbls>
          <c:showLegendKey val="0"/>
          <c:showVal val="0"/>
          <c:showCatName val="0"/>
          <c:showSerName val="0"/>
          <c:showPercent val="0"/>
          <c:showBubbleSize val="0"/>
        </c:dLbls>
        <c:gapWidth val="150"/>
        <c:axId val="96990720"/>
        <c:axId val="96992256"/>
      </c:barChart>
      <c:catAx>
        <c:axId val="96990720"/>
        <c:scaling>
          <c:orientation val="minMax"/>
        </c:scaling>
        <c:delete val="0"/>
        <c:axPos val="b"/>
        <c:numFmt formatCode="General" sourceLinked="1"/>
        <c:majorTickMark val="out"/>
        <c:minorTickMark val="none"/>
        <c:tickLblPos val="nextTo"/>
        <c:crossAx val="96992256"/>
        <c:crosses val="autoZero"/>
        <c:auto val="0"/>
        <c:lblAlgn val="ctr"/>
        <c:lblOffset val="100"/>
        <c:noMultiLvlLbl val="0"/>
      </c:catAx>
      <c:valAx>
        <c:axId val="96992256"/>
        <c:scaling>
          <c:orientation val="minMax"/>
        </c:scaling>
        <c:delete val="0"/>
        <c:axPos val="l"/>
        <c:majorGridlines/>
        <c:numFmt formatCode="#,##0" sourceLinked="0"/>
        <c:majorTickMark val="out"/>
        <c:minorTickMark val="none"/>
        <c:tickLblPos val="nextTo"/>
        <c:crossAx val="96990720"/>
        <c:crosses val="autoZero"/>
        <c:crossBetween val="between"/>
      </c:valAx>
    </c:plotArea>
    <c:legend>
      <c:legendPos val="r"/>
      <c:overlay val="0"/>
    </c:legend>
    <c:plotVisOnly val="1"/>
    <c:dispBlanksAs val="gap"/>
    <c:showDLblsOverMax val="0"/>
  </c:chart>
  <c:txPr>
    <a:bodyPr/>
    <a:lstStyle/>
    <a:p>
      <a:pPr>
        <a:defRPr sz="1000">
          <a:latin typeface="Arial" panose="020B0604020202020204" pitchFamily="34" charset="0"/>
          <a:cs typeface="Arial" panose="020B0604020202020204" pitchFamily="34" charset="0"/>
        </a:defRPr>
      </a:pPr>
      <a:endParaRPr lang="de-D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Vergleiche!$B$45</c:f>
              <c:strCache>
                <c:ptCount val="1"/>
                <c:pt idx="0">
                  <c:v>Anzahl Veranstaltungen</c:v>
                </c:pt>
              </c:strCache>
            </c:strRef>
          </c:tx>
          <c:invertIfNegative val="0"/>
          <c:cat>
            <c:numRef>
              <c:f>Vergleiche!$B$46:$F$46</c:f>
              <c:numCache>
                <c:formatCode>General</c:formatCode>
                <c:ptCount val="5"/>
                <c:pt idx="0">
                  <c:v>2021</c:v>
                </c:pt>
                <c:pt idx="1">
                  <c:v>2020</c:v>
                </c:pt>
                <c:pt idx="2">
                  <c:v>2019</c:v>
                </c:pt>
                <c:pt idx="3">
                  <c:v>2018</c:v>
                </c:pt>
                <c:pt idx="4">
                  <c:v>2017</c:v>
                </c:pt>
              </c:numCache>
            </c:numRef>
          </c:cat>
          <c:val>
            <c:numRef>
              <c:f>Vergleiche!$B$47:$F$47</c:f>
              <c:numCache>
                <c:formatCode>General</c:formatCode>
                <c:ptCount val="5"/>
                <c:pt idx="0">
                  <c:v>35</c:v>
                </c:pt>
                <c:pt idx="1">
                  <c:v>0</c:v>
                </c:pt>
                <c:pt idx="2">
                  <c:v>0</c:v>
                </c:pt>
                <c:pt idx="3">
                  <c:v>0</c:v>
                </c:pt>
                <c:pt idx="4">
                  <c:v>0</c:v>
                </c:pt>
              </c:numCache>
            </c:numRef>
          </c:val>
          <c:extLst>
            <c:ext xmlns:c16="http://schemas.microsoft.com/office/drawing/2014/chart" uri="{C3380CC4-5D6E-409C-BE32-E72D297353CC}">
              <c16:uniqueId val="{00000000-2F2F-4A15-9593-52D4E471D014}"/>
            </c:ext>
          </c:extLst>
        </c:ser>
        <c:dLbls>
          <c:showLegendKey val="0"/>
          <c:showVal val="0"/>
          <c:showCatName val="0"/>
          <c:showSerName val="0"/>
          <c:showPercent val="0"/>
          <c:showBubbleSize val="0"/>
        </c:dLbls>
        <c:gapWidth val="150"/>
        <c:axId val="97000448"/>
        <c:axId val="97026816"/>
      </c:barChart>
      <c:catAx>
        <c:axId val="97000448"/>
        <c:scaling>
          <c:orientation val="minMax"/>
        </c:scaling>
        <c:delete val="0"/>
        <c:axPos val="b"/>
        <c:numFmt formatCode="General" sourceLinked="1"/>
        <c:majorTickMark val="out"/>
        <c:minorTickMark val="none"/>
        <c:tickLblPos val="nextTo"/>
        <c:crossAx val="97026816"/>
        <c:crosses val="autoZero"/>
        <c:auto val="0"/>
        <c:lblAlgn val="ctr"/>
        <c:lblOffset val="100"/>
        <c:noMultiLvlLbl val="0"/>
      </c:catAx>
      <c:valAx>
        <c:axId val="97026816"/>
        <c:scaling>
          <c:orientation val="minMax"/>
        </c:scaling>
        <c:delete val="0"/>
        <c:axPos val="l"/>
        <c:majorGridlines/>
        <c:numFmt formatCode="#,##0" sourceLinked="0"/>
        <c:majorTickMark val="out"/>
        <c:minorTickMark val="none"/>
        <c:tickLblPos val="nextTo"/>
        <c:crossAx val="97000448"/>
        <c:crosses val="autoZero"/>
        <c:crossBetween val="between"/>
      </c:valAx>
    </c:plotArea>
    <c:legend>
      <c:legendPos val="r"/>
      <c:overlay val="0"/>
    </c:legend>
    <c:plotVisOnly val="1"/>
    <c:dispBlanksAs val="gap"/>
    <c:showDLblsOverMax val="0"/>
  </c:chart>
  <c:txPr>
    <a:bodyPr/>
    <a:lstStyle/>
    <a:p>
      <a:pPr>
        <a:defRPr sz="1000">
          <a:latin typeface="Arial" panose="020B0604020202020204" pitchFamily="34" charset="0"/>
          <a:cs typeface="Arial" panose="020B0604020202020204" pitchFamily="34" charset="0"/>
        </a:defRPr>
      </a:pPr>
      <a:endParaRPr lang="de-DE"/>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4</xdr:col>
      <xdr:colOff>95250</xdr:colOff>
      <xdr:row>0</xdr:row>
      <xdr:rowOff>76200</xdr:rowOff>
    </xdr:from>
    <xdr:to>
      <xdr:col>4</xdr:col>
      <xdr:colOff>809625</xdr:colOff>
      <xdr:row>4</xdr:row>
      <xdr:rowOff>104775</xdr:rowOff>
    </xdr:to>
    <xdr:pic>
      <xdr:nvPicPr>
        <xdr:cNvPr id="5009" name="Image 2">
          <a:extLst>
            <a:ext uri="{FF2B5EF4-FFF2-40B4-BE49-F238E27FC236}">
              <a16:creationId xmlns:a16="http://schemas.microsoft.com/office/drawing/2014/main" id="{00000000-0008-0000-0000-00009113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48450" y="76200"/>
          <a:ext cx="7143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1771650</xdr:colOff>
      <xdr:row>0</xdr:row>
      <xdr:rowOff>0</xdr:rowOff>
    </xdr:from>
    <xdr:to>
      <xdr:col>1</xdr:col>
      <xdr:colOff>1771650</xdr:colOff>
      <xdr:row>5</xdr:row>
      <xdr:rowOff>85725</xdr:rowOff>
    </xdr:to>
    <xdr:pic>
      <xdr:nvPicPr>
        <xdr:cNvPr id="5010" name="Image 2">
          <a:extLst>
            <a:ext uri="{FF2B5EF4-FFF2-40B4-BE49-F238E27FC236}">
              <a16:creationId xmlns:a16="http://schemas.microsoft.com/office/drawing/2014/main" id="{00000000-0008-0000-0000-00009213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14700" y="0"/>
          <a:ext cx="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1771650</xdr:colOff>
      <xdr:row>1</xdr:row>
      <xdr:rowOff>0</xdr:rowOff>
    </xdr:from>
    <xdr:to>
      <xdr:col>2</xdr:col>
      <xdr:colOff>7312</xdr:colOff>
      <xdr:row>6</xdr:row>
      <xdr:rowOff>147301</xdr:rowOff>
    </xdr:to>
    <xdr:pic>
      <xdr:nvPicPr>
        <xdr:cNvPr id="17896" name="Image 2">
          <a:extLst>
            <a:ext uri="{FF2B5EF4-FFF2-40B4-BE49-F238E27FC236}">
              <a16:creationId xmlns:a16="http://schemas.microsoft.com/office/drawing/2014/main" id="{00000000-0008-0000-0400-0000E84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1625" y="161925"/>
          <a:ext cx="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1771650</xdr:colOff>
      <xdr:row>1</xdr:row>
      <xdr:rowOff>0</xdr:rowOff>
    </xdr:from>
    <xdr:to>
      <xdr:col>2</xdr:col>
      <xdr:colOff>7312</xdr:colOff>
      <xdr:row>6</xdr:row>
      <xdr:rowOff>147301</xdr:rowOff>
    </xdr:to>
    <xdr:pic>
      <xdr:nvPicPr>
        <xdr:cNvPr id="17897" name="Image 2">
          <a:extLst>
            <a:ext uri="{FF2B5EF4-FFF2-40B4-BE49-F238E27FC236}">
              <a16:creationId xmlns:a16="http://schemas.microsoft.com/office/drawing/2014/main" id="{00000000-0008-0000-0400-0000E94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1625" y="161925"/>
          <a:ext cx="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1771650</xdr:colOff>
      <xdr:row>0</xdr:row>
      <xdr:rowOff>0</xdr:rowOff>
    </xdr:from>
    <xdr:to>
      <xdr:col>2</xdr:col>
      <xdr:colOff>7312</xdr:colOff>
      <xdr:row>5</xdr:row>
      <xdr:rowOff>43584</xdr:rowOff>
    </xdr:to>
    <xdr:pic>
      <xdr:nvPicPr>
        <xdr:cNvPr id="17898" name="Image 2">
          <a:extLst>
            <a:ext uri="{FF2B5EF4-FFF2-40B4-BE49-F238E27FC236}">
              <a16:creationId xmlns:a16="http://schemas.microsoft.com/office/drawing/2014/main" id="{00000000-0008-0000-0400-0000EA4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1625" y="0"/>
          <a:ext cx="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1771650</xdr:colOff>
      <xdr:row>0</xdr:row>
      <xdr:rowOff>0</xdr:rowOff>
    </xdr:from>
    <xdr:to>
      <xdr:col>2</xdr:col>
      <xdr:colOff>7312</xdr:colOff>
      <xdr:row>5</xdr:row>
      <xdr:rowOff>43584</xdr:rowOff>
    </xdr:to>
    <xdr:pic>
      <xdr:nvPicPr>
        <xdr:cNvPr id="17899" name="Image 2">
          <a:extLst>
            <a:ext uri="{FF2B5EF4-FFF2-40B4-BE49-F238E27FC236}">
              <a16:creationId xmlns:a16="http://schemas.microsoft.com/office/drawing/2014/main" id="{00000000-0008-0000-0400-0000EB4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1625" y="0"/>
          <a:ext cx="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94</xdr:row>
      <xdr:rowOff>71436</xdr:rowOff>
    </xdr:from>
    <xdr:to>
      <xdr:col>7</xdr:col>
      <xdr:colOff>57150</xdr:colOff>
      <xdr:row>111</xdr:row>
      <xdr:rowOff>47625</xdr:rowOff>
    </xdr:to>
    <xdr:graphicFrame macro="">
      <xdr:nvGraphicFramePr>
        <xdr:cNvPr id="2" name="Graphique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70</xdr:row>
      <xdr:rowOff>1</xdr:rowOff>
    </xdr:from>
    <xdr:to>
      <xdr:col>7</xdr:col>
      <xdr:colOff>19050</xdr:colOff>
      <xdr:row>90</xdr:row>
      <xdr:rowOff>19051</xdr:rowOff>
    </xdr:to>
    <xdr:graphicFrame macro="">
      <xdr:nvGraphicFramePr>
        <xdr:cNvPr id="3" name="Graphique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3</xdr:row>
      <xdr:rowOff>114300</xdr:rowOff>
    </xdr:from>
    <xdr:to>
      <xdr:col>7</xdr:col>
      <xdr:colOff>9525</xdr:colOff>
      <xdr:row>20</xdr:row>
      <xdr:rowOff>104775</xdr:rowOff>
    </xdr:to>
    <xdr:graphicFrame macro="">
      <xdr:nvGraphicFramePr>
        <xdr:cNvPr id="4" name="Graphique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9525</xdr:colOff>
      <xdr:row>26</xdr:row>
      <xdr:rowOff>9525</xdr:rowOff>
    </xdr:from>
    <xdr:to>
      <xdr:col>7</xdr:col>
      <xdr:colOff>9525</xdr:colOff>
      <xdr:row>42</xdr:row>
      <xdr:rowOff>142874</xdr:rowOff>
    </xdr:to>
    <xdr:graphicFrame macro="">
      <xdr:nvGraphicFramePr>
        <xdr:cNvPr id="5" name="Graphique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628650</xdr:colOff>
      <xdr:row>48</xdr:row>
      <xdr:rowOff>0</xdr:rowOff>
    </xdr:from>
    <xdr:to>
      <xdr:col>6</xdr:col>
      <xdr:colOff>752475</xdr:colOff>
      <xdr:row>64</xdr:row>
      <xdr:rowOff>152400</xdr:rowOff>
    </xdr:to>
    <xdr:graphicFrame macro="">
      <xdr:nvGraphicFramePr>
        <xdr:cNvPr id="6" name="Graphique 5">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étro">
  <a:themeElements>
    <a:clrScheme name="Métro">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Métro">
      <a:majorFont>
        <a:latin typeface="Consolas"/>
        <a:ea typeface=""/>
        <a:cs typeface=""/>
        <a:font script="Jpan" typeface="HG丸ｺﾞｼｯｸM-PRO"/>
        <a:font script="Hang" typeface="HY중고딕"/>
        <a:font script="Hans" typeface="华文楷体"/>
        <a:font script="Hant" typeface="新細明體"/>
        <a:font script="Arab" typeface="Tahoma"/>
        <a:font script="Hebr" typeface="Levenim MT"/>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orbel"/>
        <a:ea typeface=""/>
        <a:cs typeface=""/>
        <a:font script="Jpan" typeface="HGｺﾞｼｯｸM"/>
        <a:font script="Hang" typeface="맑은 고딕"/>
        <a:font script="Hans" typeface="宋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Métro">
      <a:fillStyleLst>
        <a:solidFill>
          <a:schemeClr val="phClr"/>
        </a:solidFill>
        <a:gradFill rotWithShape="1">
          <a:gsLst>
            <a:gs pos="0">
              <a:schemeClr val="phClr">
                <a:tint val="25000"/>
                <a:satMod val="125000"/>
              </a:schemeClr>
            </a:gs>
            <a:gs pos="40000">
              <a:schemeClr val="phClr">
                <a:tint val="55000"/>
                <a:satMod val="130000"/>
              </a:schemeClr>
            </a:gs>
            <a:gs pos="50000">
              <a:schemeClr val="phClr">
                <a:tint val="59000"/>
                <a:satMod val="130000"/>
              </a:schemeClr>
            </a:gs>
            <a:gs pos="65000">
              <a:schemeClr val="phClr">
                <a:tint val="55000"/>
                <a:satMod val="130000"/>
              </a:schemeClr>
            </a:gs>
            <a:gs pos="100000">
              <a:schemeClr val="phClr">
                <a:tint val="20000"/>
                <a:satMod val="125000"/>
              </a:schemeClr>
            </a:gs>
          </a:gsLst>
          <a:lin ang="5400000" scaled="0"/>
        </a:gradFill>
        <a:gradFill rotWithShape="1">
          <a:gsLst>
            <a:gs pos="0">
              <a:schemeClr val="phClr">
                <a:tint val="48000"/>
                <a:satMod val="138000"/>
              </a:schemeClr>
            </a:gs>
            <a:gs pos="25000">
              <a:schemeClr val="phClr">
                <a:tint val="85000"/>
              </a:schemeClr>
            </a:gs>
            <a:gs pos="40000">
              <a:schemeClr val="phClr">
                <a:tint val="92000"/>
              </a:schemeClr>
            </a:gs>
            <a:gs pos="50000">
              <a:schemeClr val="phClr">
                <a:tint val="93000"/>
              </a:schemeClr>
            </a:gs>
            <a:gs pos="60000">
              <a:schemeClr val="phClr">
                <a:tint val="92000"/>
              </a:schemeClr>
            </a:gs>
            <a:gs pos="75000">
              <a:schemeClr val="phClr">
                <a:tint val="83000"/>
                <a:satMod val="108000"/>
              </a:schemeClr>
            </a:gs>
            <a:gs pos="100000">
              <a:schemeClr val="phClr">
                <a:tint val="48000"/>
                <a:satMod val="150000"/>
              </a:schemeClr>
            </a:gs>
          </a:gsLst>
          <a:lin ang="5400000" scaled="0"/>
        </a:gradFill>
      </a:fillStyleLst>
      <a:lnStyleLst>
        <a:ln w="12000" cap="flat" cmpd="sng" algn="ctr">
          <a:solidFill>
            <a:schemeClr val="phClr"/>
          </a:solidFill>
          <a:prstDash val="solid"/>
        </a:ln>
        <a:ln w="19050" cap="flat" cmpd="sng" algn="ctr">
          <a:solidFill>
            <a:schemeClr val="phClr"/>
          </a:solidFill>
          <a:prstDash val="solid"/>
        </a:ln>
        <a:ln w="38100" cap="flat" cmpd="sng" algn="ctr">
          <a:solidFill>
            <a:schemeClr val="phClr"/>
          </a:solidFill>
          <a:prstDash val="solid"/>
        </a:ln>
      </a:lnStyleLst>
      <a:effectStyleLst>
        <a:effectStyle>
          <a:effectLst>
            <a:glow rad="63500">
              <a:schemeClr val="phClr">
                <a:alpha val="45000"/>
                <a:satMod val="120000"/>
              </a:schemeClr>
            </a:glow>
          </a:effectLst>
        </a:effectStyle>
        <a:effectStyle>
          <a:effectLst>
            <a:glow rad="63500">
              <a:schemeClr val="phClr">
                <a:alpha val="45000"/>
                <a:satMod val="120000"/>
              </a:schemeClr>
            </a:glow>
          </a:effectLst>
          <a:scene3d>
            <a:camera prst="orthographicFront" fov="0">
              <a:rot lat="0" lon="0" rev="0"/>
            </a:camera>
            <a:lightRig rig="brightRoom" dir="tl">
              <a:rot lat="0" lon="0" rev="8700000"/>
            </a:lightRig>
          </a:scene3d>
          <a:sp3d>
            <a:bevelT w="0" h="0"/>
            <a:contourClr>
              <a:schemeClr val="phClr">
                <a:tint val="70000"/>
              </a:schemeClr>
            </a:contourClr>
          </a:sp3d>
        </a:effectStyle>
        <a:effectStyle>
          <a:effectLst>
            <a:glow rad="101500">
              <a:schemeClr val="phClr">
                <a:alpha val="42000"/>
                <a:satMod val="120000"/>
              </a:schemeClr>
            </a:glow>
          </a:effectLst>
          <a:scene3d>
            <a:camera prst="orthographicFront" fov="0">
              <a:rot lat="0" lon="0" rev="0"/>
            </a:camera>
            <a:lightRig rig="glow" dir="t">
              <a:rot lat="0" lon="0" rev="4800000"/>
            </a:lightRig>
          </a:scene3d>
          <a:sp3d prstMaterial="powder">
            <a:bevelT w="50800" h="50800"/>
            <a:contourClr>
              <a:schemeClr val="phClr"/>
            </a:contourClr>
          </a:sp3d>
        </a:effectStyle>
      </a:effectStyleLst>
      <a:bgFillStyleLst>
        <a:solidFill>
          <a:schemeClr val="phClr"/>
        </a:solidFill>
        <a:gradFill rotWithShape="1">
          <a:gsLst>
            <a:gs pos="0">
              <a:schemeClr val="bg1">
                <a:shade val="100000"/>
                <a:satMod val="150000"/>
              </a:schemeClr>
            </a:gs>
            <a:gs pos="65000">
              <a:schemeClr val="bg1">
                <a:shade val="90000"/>
                <a:satMod val="375000"/>
              </a:schemeClr>
            </a:gs>
            <a:gs pos="100000">
              <a:schemeClr val="phClr">
                <a:tint val="88000"/>
                <a:satMod val="400000"/>
              </a:schemeClr>
            </a:gs>
          </a:gsLst>
          <a:lin ang="5400000" scaled="0"/>
        </a:gradFill>
        <a:blipFill>
          <a:blip xmlns:r="http://schemas.openxmlformats.org/officeDocument/2006/relationships" r:embed="rId1">
            <a:duotone>
              <a:schemeClr val="phClr">
                <a:shade val="40000"/>
                <a:satMod val="180000"/>
              </a:schemeClr>
              <a:schemeClr val="phClr">
                <a:tint val="90000"/>
                <a:satMod val="200000"/>
              </a:schemeClr>
            </a:duotone>
          </a:blip>
          <a:tile tx="0" ty="0" sx="80000" sy="8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vs.ch/de/web/acf/statpop" TargetMode="External"/><Relationship Id="rId2" Type="http://schemas.openxmlformats.org/officeDocument/2006/relationships/hyperlink" Target="https://www.vs.ch/de/web/se/effectifs-de-la-scolarite-obligatoire-yc-niveau-enfantine-" TargetMode="External"/><Relationship Id="rId1" Type="http://schemas.openxmlformats.org/officeDocument/2006/relationships/hyperlink" Target="http://www.vs.ch/navig/navig.asp?MenuID=14519&amp;RefMenuID=0&amp;RefServiceID=0"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www.bibliovalais.ch/data/documents/WeisungenGemeindeundSchulbibliotheken2013.pdf" TargetMode="External"/><Relationship Id="rId7" Type="http://schemas.openxmlformats.org/officeDocument/2006/relationships/hyperlink" Target="http://www.bibliovalais.ch/data/documents/WeisungenGemeindeundSchulbibliotheken2013.pdf" TargetMode="External"/><Relationship Id="rId2" Type="http://schemas.openxmlformats.org/officeDocument/2006/relationships/hyperlink" Target="http://www.bibliovalais.ch/data/documents/WeisungenGemeindeundSchulbibliotheken2013.pdf" TargetMode="External"/><Relationship Id="rId1" Type="http://schemas.openxmlformats.org/officeDocument/2006/relationships/hyperlink" Target="http://www.bibliovalais.ch/data/documents/WeisungenGemeindeundSchulbibliotheken2013.pdf" TargetMode="External"/><Relationship Id="rId6" Type="http://schemas.openxmlformats.org/officeDocument/2006/relationships/hyperlink" Target="http://www.bibliovalais.ch/data/documents/WeisungenGemeindeundSchulbibliotheken2013.pdf" TargetMode="External"/><Relationship Id="rId5" Type="http://schemas.openxmlformats.org/officeDocument/2006/relationships/hyperlink" Target="http://www.bibliovalais.ch/data/documents/WeisungenGemeindeundSchulbibliotheken2013.pdf" TargetMode="External"/><Relationship Id="rId4" Type="http://schemas.openxmlformats.org/officeDocument/2006/relationships/hyperlink" Target="http://www.bibliovalais.ch/data/documents/WeisungenGemeindeundSchulbibliotheken2013.pdf" TargetMode="External"/><Relationship Id="rId9"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3">
    <tabColor indexed="47"/>
  </sheetPr>
  <dimension ref="A1:J59"/>
  <sheetViews>
    <sheetView showGridLines="0" topLeftCell="A25" zoomScale="115" zoomScaleNormal="115" workbookViewId="0">
      <selection activeCell="D17" sqref="D17:E17"/>
    </sheetView>
  </sheetViews>
  <sheetFormatPr baseColWidth="10" defaultColWidth="11.5" defaultRowHeight="13"/>
  <cols>
    <col min="1" max="1" width="23.1640625" customWidth="1"/>
    <col min="2" max="2" width="27.5" customWidth="1"/>
    <col min="3" max="3" width="24" customWidth="1"/>
    <col min="4" max="4" width="23.5" customWidth="1"/>
    <col min="5" max="5" width="18.5" customWidth="1"/>
    <col min="6" max="6" width="14.6640625" style="179" customWidth="1"/>
    <col min="7" max="10" width="11.5" style="179"/>
  </cols>
  <sheetData>
    <row r="1" spans="1:10">
      <c r="A1" s="343" t="s">
        <v>0</v>
      </c>
      <c r="B1" t="s">
        <v>1</v>
      </c>
      <c r="C1" s="343"/>
      <c r="G1" s="192"/>
    </row>
    <row r="2" spans="1:10">
      <c r="A2" s="343" t="s">
        <v>2</v>
      </c>
      <c r="B2" t="s">
        <v>3</v>
      </c>
      <c r="G2" s="192"/>
    </row>
    <row r="3" spans="1:10">
      <c r="A3" s="343" t="s">
        <v>4</v>
      </c>
      <c r="B3" t="str">
        <f ca="1">MID(CELL("Dateiname",A1),SEARCH("[",CELL("Dateiname",A1),1)+1,SEARCH("]",CELL("Dateiname",A1),1)-SEARCH("[",CELL("Dateiname",A1),1)-1)</f>
        <v>Score Card.xlsx</v>
      </c>
      <c r="G3" s="192"/>
    </row>
    <row r="4" spans="1:10">
      <c r="A4" s="343" t="s">
        <v>5</v>
      </c>
      <c r="B4" s="351">
        <v>2021</v>
      </c>
      <c r="C4" s="351"/>
      <c r="G4" s="192"/>
    </row>
    <row r="5" spans="1:10">
      <c r="A5" s="343" t="s">
        <v>6</v>
      </c>
      <c r="B5" s="351" t="s">
        <v>7</v>
      </c>
      <c r="C5" s="351"/>
      <c r="G5" s="192"/>
    </row>
    <row r="6" spans="1:10" ht="20.25" customHeight="1">
      <c r="A6" s="352" t="s">
        <v>8</v>
      </c>
      <c r="B6" s="352"/>
      <c r="C6" s="352"/>
      <c r="D6" s="352"/>
      <c r="E6" s="352"/>
    </row>
    <row r="7" spans="1:10" ht="15.75" customHeight="1">
      <c r="A7" s="353" t="s">
        <v>9</v>
      </c>
      <c r="B7" s="354"/>
      <c r="C7" s="354"/>
      <c r="D7" s="354"/>
      <c r="E7" s="355"/>
    </row>
    <row r="8" spans="1:10" ht="39.75" customHeight="1">
      <c r="A8" s="62" t="s">
        <v>10</v>
      </c>
      <c r="B8" s="358" t="s">
        <v>11</v>
      </c>
      <c r="C8" s="359"/>
      <c r="D8" s="378" t="s">
        <v>12</v>
      </c>
      <c r="E8" s="379"/>
      <c r="I8" s="214"/>
      <c r="J8" s="214"/>
    </row>
    <row r="9" spans="1:10" ht="15.75" customHeight="1">
      <c r="B9" s="63"/>
      <c r="C9" s="64"/>
      <c r="D9" s="65"/>
      <c r="E9" s="66"/>
    </row>
    <row r="10" spans="1:10">
      <c r="A10" s="367" t="s">
        <v>13</v>
      </c>
      <c r="B10" s="341" t="s">
        <v>14</v>
      </c>
      <c r="C10" s="342"/>
      <c r="D10" s="377">
        <v>0</v>
      </c>
      <c r="E10" s="377"/>
    </row>
    <row r="11" spans="1:10" ht="12.75" customHeight="1">
      <c r="A11" s="368"/>
      <c r="B11" s="363" t="s">
        <v>15</v>
      </c>
      <c r="C11" s="364"/>
      <c r="D11" s="386"/>
      <c r="E11" s="386"/>
    </row>
    <row r="12" spans="1:10" ht="37.5" customHeight="1">
      <c r="A12" s="369"/>
      <c r="B12" s="365" t="s">
        <v>16</v>
      </c>
      <c r="C12" s="366"/>
      <c r="D12" s="387">
        <f>D10+D11</f>
        <v>0</v>
      </c>
      <c r="E12" s="387"/>
    </row>
    <row r="13" spans="1:10">
      <c r="A13" s="67"/>
      <c r="C13" s="68"/>
      <c r="D13" s="68"/>
      <c r="E13" s="215"/>
    </row>
    <row r="14" spans="1:10" ht="12.75" customHeight="1">
      <c r="A14" s="372" t="s">
        <v>17</v>
      </c>
      <c r="B14" s="356" t="s">
        <v>18</v>
      </c>
      <c r="C14" s="357"/>
      <c r="D14" s="360">
        <v>0</v>
      </c>
      <c r="E14" s="360"/>
    </row>
    <row r="15" spans="1:10">
      <c r="A15" s="373"/>
      <c r="B15" s="356" t="s">
        <v>19</v>
      </c>
      <c r="C15" s="357"/>
      <c r="D15" s="360">
        <v>0</v>
      </c>
      <c r="E15" s="360"/>
    </row>
    <row r="16" spans="1:10">
      <c r="A16" s="373"/>
      <c r="B16" s="356" t="s">
        <v>20</v>
      </c>
      <c r="C16" s="357"/>
      <c r="D16" s="360">
        <v>0</v>
      </c>
      <c r="E16" s="360"/>
    </row>
    <row r="17" spans="1:10">
      <c r="A17" s="374"/>
      <c r="B17" s="365" t="s">
        <v>21</v>
      </c>
      <c r="C17" s="366"/>
      <c r="D17" s="375">
        <f>SUM(D14:D16)</f>
        <v>0</v>
      </c>
      <c r="E17" s="376"/>
    </row>
    <row r="19" spans="1:10" ht="17" thickBot="1">
      <c r="A19" s="353" t="s">
        <v>22</v>
      </c>
      <c r="B19" s="354"/>
      <c r="C19" s="354"/>
      <c r="D19" s="354"/>
      <c r="E19" s="355"/>
      <c r="F19" s="216"/>
    </row>
    <row r="20" spans="1:10" s="73" customFormat="1" ht="17" thickBot="1">
      <c r="A20" s="384" t="s">
        <v>23</v>
      </c>
      <c r="B20" s="385"/>
      <c r="C20" s="70" t="str">
        <f>IF($D$12&lt;1000,"Stufe1",IF($D$12&lt;5001,"Stufe2",IF($D$12&lt;10001,"Stufe3",IF(AND($D$12&gt;=10001,D8&lt;&gt;"Regionalbibliothek"),"Stufe4",IF($D$12&gt;=10001,"Stufe5")))))</f>
        <v>Stufe1</v>
      </c>
      <c r="D20" s="71"/>
      <c r="E20" s="72"/>
      <c r="F20" s="186"/>
      <c r="G20" s="186"/>
      <c r="H20" s="186"/>
      <c r="I20" s="186"/>
      <c r="J20" s="186"/>
    </row>
    <row r="21" spans="1:10">
      <c r="A21" s="74" t="s">
        <v>24</v>
      </c>
      <c r="B21" s="75"/>
      <c r="C21" s="75"/>
      <c r="D21" s="75"/>
      <c r="E21" s="76"/>
      <c r="F21" s="216"/>
    </row>
    <row r="22" spans="1:10">
      <c r="A22" s="74" t="s">
        <v>25</v>
      </c>
      <c r="B22" s="75"/>
      <c r="C22" s="75"/>
      <c r="D22" s="75"/>
      <c r="E22" s="76"/>
      <c r="F22" s="216"/>
    </row>
    <row r="23" spans="1:10">
      <c r="A23" s="74" t="s">
        <v>26</v>
      </c>
      <c r="B23" s="75"/>
      <c r="C23" s="75"/>
      <c r="D23" s="75"/>
      <c r="E23" s="76"/>
      <c r="F23" s="216"/>
    </row>
    <row r="24" spans="1:10">
      <c r="A24" s="74" t="s">
        <v>27</v>
      </c>
      <c r="B24" s="75"/>
      <c r="C24" s="75"/>
      <c r="D24" s="75"/>
      <c r="E24" s="76"/>
      <c r="F24" s="216"/>
    </row>
    <row r="25" spans="1:10" ht="14" thickBot="1">
      <c r="A25" s="388" t="s">
        <v>28</v>
      </c>
      <c r="B25" s="389"/>
      <c r="C25" s="389"/>
      <c r="D25" s="389"/>
      <c r="E25" s="390"/>
    </row>
    <row r="26" spans="1:10" s="73" customFormat="1" ht="17" thickBot="1">
      <c r="A26" s="77" t="s">
        <v>29</v>
      </c>
      <c r="B26" s="78"/>
      <c r="C26" s="79" t="s">
        <v>30</v>
      </c>
      <c r="D26" s="79" t="s">
        <v>31</v>
      </c>
      <c r="E26" s="80" t="s">
        <v>32</v>
      </c>
      <c r="F26" s="186"/>
      <c r="G26" s="186"/>
      <c r="H26" s="186"/>
      <c r="I26" s="186"/>
      <c r="J26" s="186"/>
    </row>
    <row r="27" spans="1:10">
      <c r="A27" s="361" t="s">
        <v>33</v>
      </c>
      <c r="B27" s="362"/>
      <c r="C27" s="217">
        <f>IF(D12+(D17*5)&gt;2500,D12+(D17*5),2500 )</f>
        <v>2500</v>
      </c>
      <c r="D27" s="217">
        <f>IF((D12+D17*5)*2&gt;5000,(D12+D17*5)*2,5000)</f>
        <v>5000</v>
      </c>
      <c r="E27" s="218">
        <f>(C27+D27)/2</f>
        <v>3750</v>
      </c>
      <c r="G27" s="216"/>
    </row>
    <row r="28" spans="1:10">
      <c r="A28" s="365" t="s">
        <v>34</v>
      </c>
      <c r="B28" s="366"/>
      <c r="C28" s="219">
        <f>C27*0.1</f>
        <v>250</v>
      </c>
      <c r="D28" s="219">
        <f>D27*0.1</f>
        <v>500</v>
      </c>
      <c r="E28" s="220">
        <f>E27*0.1</f>
        <v>375</v>
      </c>
    </row>
    <row r="29" spans="1:10" ht="12" customHeight="1" thickBot="1">
      <c r="A29" s="370" t="s">
        <v>35</v>
      </c>
      <c r="B29" s="371"/>
      <c r="C29" s="221">
        <f>IF(C27*0.03&gt;72,C27*0.03,72)</f>
        <v>75</v>
      </c>
      <c r="D29" s="221">
        <f>IF(D27*0.03&gt;72,D27*0.03,72)</f>
        <v>150</v>
      </c>
      <c r="E29" s="222">
        <f>IF(E27*0.03&gt;72,E27*0.03,72)</f>
        <v>112.5</v>
      </c>
    </row>
    <row r="30" spans="1:10" s="84" customFormat="1" ht="40.5" customHeight="1" thickBot="1">
      <c r="A30" s="81" t="s">
        <v>36</v>
      </c>
      <c r="B30" s="82"/>
      <c r="C30" s="47" t="s">
        <v>37</v>
      </c>
      <c r="D30" s="47" t="s">
        <v>38</v>
      </c>
      <c r="E30" s="83"/>
      <c r="F30" s="193"/>
      <c r="G30" s="193"/>
      <c r="H30" s="193"/>
      <c r="I30" s="193"/>
      <c r="J30" s="193"/>
    </row>
    <row r="31" spans="1:10">
      <c r="A31" s="361" t="s">
        <v>39</v>
      </c>
      <c r="B31" s="362"/>
      <c r="C31" s="13"/>
      <c r="D31" s="13"/>
      <c r="E31" s="223"/>
    </row>
    <row r="32" spans="1:10">
      <c r="A32" s="85" t="s">
        <v>40</v>
      </c>
      <c r="B32" s="86"/>
      <c r="C32" s="16">
        <v>2</v>
      </c>
      <c r="D32" s="16">
        <v>2</v>
      </c>
      <c r="E32" s="17"/>
    </row>
    <row r="33" spans="1:5">
      <c r="A33" s="85" t="s">
        <v>41</v>
      </c>
      <c r="B33" s="87"/>
      <c r="C33" s="14">
        <v>6</v>
      </c>
      <c r="D33" s="14">
        <v>3</v>
      </c>
      <c r="E33" s="11"/>
    </row>
    <row r="34" spans="1:5">
      <c r="A34" s="85" t="s">
        <v>42</v>
      </c>
      <c r="B34" s="88"/>
      <c r="C34" s="16">
        <v>12</v>
      </c>
      <c r="D34" s="16">
        <v>4</v>
      </c>
      <c r="E34" s="17"/>
    </row>
    <row r="35" spans="1:5">
      <c r="A35" s="85" t="s">
        <v>43</v>
      </c>
      <c r="B35" s="88"/>
      <c r="C35" s="16">
        <v>20</v>
      </c>
      <c r="D35" s="16">
        <v>5</v>
      </c>
      <c r="E35" s="17"/>
    </row>
    <row r="36" spans="1:5" ht="14" thickBot="1">
      <c r="A36" s="85" t="s">
        <v>44</v>
      </c>
      <c r="B36" s="88"/>
      <c r="C36" s="16">
        <v>25</v>
      </c>
      <c r="D36" s="16">
        <v>6</v>
      </c>
      <c r="E36" s="17"/>
    </row>
    <row r="37" spans="1:5" ht="17" thickBot="1">
      <c r="A37" s="77" t="s">
        <v>45</v>
      </c>
      <c r="B37" s="89"/>
      <c r="C37" s="90" t="s">
        <v>30</v>
      </c>
      <c r="D37" s="90" t="s">
        <v>31</v>
      </c>
      <c r="E37" s="91" t="s">
        <v>32</v>
      </c>
    </row>
    <row r="38" spans="1:5">
      <c r="A38" s="361" t="s">
        <v>46</v>
      </c>
      <c r="B38" s="362"/>
      <c r="C38" s="18">
        <f>C27/1000*5</f>
        <v>12.5</v>
      </c>
      <c r="D38" s="18">
        <f>D27/1000*5</f>
        <v>25</v>
      </c>
      <c r="E38" s="19">
        <f>E27/1000*5</f>
        <v>18.75</v>
      </c>
    </row>
    <row r="39" spans="1:5" ht="15" customHeight="1">
      <c r="A39" s="380" t="s">
        <v>47</v>
      </c>
      <c r="B39" s="381"/>
      <c r="C39" s="381"/>
      <c r="D39" s="381"/>
      <c r="E39" s="382"/>
    </row>
    <row r="40" spans="1:5">
      <c r="A40" s="365" t="s">
        <v>48</v>
      </c>
      <c r="B40" s="383"/>
      <c r="C40" s="366"/>
      <c r="D40" s="221"/>
      <c r="E40" s="222"/>
    </row>
    <row r="41" spans="1:5">
      <c r="A41" s="85" t="s">
        <v>40</v>
      </c>
      <c r="B41" s="92"/>
      <c r="C41" s="224">
        <v>0.1</v>
      </c>
      <c r="D41" s="221"/>
      <c r="E41" s="222"/>
    </row>
    <row r="42" spans="1:5">
      <c r="A42" s="85" t="s">
        <v>41</v>
      </c>
      <c r="B42" s="92"/>
      <c r="C42" s="224">
        <v>0.2</v>
      </c>
      <c r="D42" s="221"/>
      <c r="E42" s="222"/>
    </row>
    <row r="43" spans="1:5">
      <c r="A43" s="85" t="s">
        <v>42</v>
      </c>
      <c r="B43" s="92"/>
      <c r="C43" s="224">
        <v>0.4</v>
      </c>
      <c r="D43" s="221"/>
      <c r="E43" s="222"/>
    </row>
    <row r="44" spans="1:5">
      <c r="A44" s="85" t="s">
        <v>43</v>
      </c>
      <c r="B44" s="92"/>
      <c r="C44" s="224">
        <v>0.6</v>
      </c>
      <c r="D44" s="221"/>
      <c r="E44" s="222"/>
    </row>
    <row r="45" spans="1:5" ht="14" thickBot="1">
      <c r="A45" s="85" t="s">
        <v>44</v>
      </c>
      <c r="B45" s="92"/>
      <c r="C45" s="224">
        <v>0.8</v>
      </c>
      <c r="D45" s="221"/>
      <c r="E45" s="222"/>
    </row>
    <row r="46" spans="1:5" ht="17" thickBot="1">
      <c r="A46" s="77" t="s">
        <v>49</v>
      </c>
      <c r="B46" s="89"/>
      <c r="C46" s="90"/>
      <c r="D46" s="90"/>
      <c r="E46" s="91"/>
    </row>
    <row r="47" spans="1:5">
      <c r="A47" s="361" t="s">
        <v>50</v>
      </c>
      <c r="B47" s="362"/>
      <c r="C47" s="15"/>
      <c r="D47" s="15"/>
      <c r="E47" s="12"/>
    </row>
    <row r="48" spans="1:5" ht="14">
      <c r="A48" s="85" t="s">
        <v>40</v>
      </c>
      <c r="B48" s="92"/>
      <c r="C48" s="225" t="s">
        <v>51</v>
      </c>
      <c r="D48" s="226" t="s">
        <v>52</v>
      </c>
      <c r="E48" s="20"/>
    </row>
    <row r="49" spans="1:5" ht="12" customHeight="1">
      <c r="A49" s="85" t="s">
        <v>41</v>
      </c>
      <c r="B49" s="92"/>
      <c r="C49" s="225" t="s">
        <v>52</v>
      </c>
      <c r="D49" s="226" t="s">
        <v>53</v>
      </c>
      <c r="E49" s="20"/>
    </row>
    <row r="50" spans="1:5" ht="14">
      <c r="A50" s="85" t="s">
        <v>42</v>
      </c>
      <c r="B50" s="92"/>
      <c r="C50" s="225" t="s">
        <v>53</v>
      </c>
      <c r="D50" s="226" t="s">
        <v>54</v>
      </c>
      <c r="E50" s="20"/>
    </row>
    <row r="51" spans="1:5">
      <c r="A51" s="85" t="s">
        <v>43</v>
      </c>
      <c r="B51" s="92"/>
      <c r="C51" s="226" t="s">
        <v>54</v>
      </c>
      <c r="D51" s="226" t="s">
        <v>54</v>
      </c>
      <c r="E51" s="20"/>
    </row>
    <row r="52" spans="1:5" ht="14" thickBot="1">
      <c r="A52" s="85" t="s">
        <v>44</v>
      </c>
      <c r="B52" s="92"/>
      <c r="C52" s="226" t="s">
        <v>54</v>
      </c>
      <c r="D52" s="226" t="s">
        <v>54</v>
      </c>
      <c r="E52" s="20"/>
    </row>
    <row r="53" spans="1:5" ht="17" thickBot="1">
      <c r="A53" s="77" t="s">
        <v>55</v>
      </c>
      <c r="B53" s="89"/>
      <c r="C53" s="90" t="s">
        <v>30</v>
      </c>
      <c r="D53" s="90" t="s">
        <v>31</v>
      </c>
      <c r="E53" s="91" t="s">
        <v>32</v>
      </c>
    </row>
    <row r="54" spans="1:5">
      <c r="A54" s="93" t="s">
        <v>56</v>
      </c>
      <c r="B54" s="227"/>
      <c r="C54" s="228">
        <f>C28*$B$55</f>
        <v>7500</v>
      </c>
      <c r="D54" s="228">
        <f>D28*$B$55</f>
        <v>15000</v>
      </c>
      <c r="E54" s="228">
        <f>E28*$B$55</f>
        <v>11250</v>
      </c>
    </row>
    <row r="55" spans="1:5">
      <c r="A55" s="229" t="s">
        <v>57</v>
      </c>
      <c r="B55" s="208">
        <v>30</v>
      </c>
      <c r="C55" s="230"/>
      <c r="D55" s="230"/>
      <c r="E55" s="230"/>
    </row>
    <row r="59" spans="1:5" ht="16">
      <c r="A59" s="94"/>
    </row>
  </sheetData>
  <sheetProtection algorithmName="SHA-512" hashValue="5FkW6zoTcJvZ9uYBuKjgchCObS9rZfxGXTCErwu7evEnOyI1HAMNrSfHE8yN84hT30sm9cOoRGfDFefvC9Ye+A==" saltValue="WoJ++gimlffDKU/L2LFNrw==" spinCount="100000" sheet="1" objects="1" scenarios="1" formatCells="0" formatColumns="0" formatRows="0"/>
  <mergeCells count="32">
    <mergeCell ref="D17:E17"/>
    <mergeCell ref="D10:E10"/>
    <mergeCell ref="D8:E8"/>
    <mergeCell ref="A39:E39"/>
    <mergeCell ref="A40:C40"/>
    <mergeCell ref="A38:B38"/>
    <mergeCell ref="A19:E19"/>
    <mergeCell ref="A20:B20"/>
    <mergeCell ref="D11:E11"/>
    <mergeCell ref="D12:E12"/>
    <mergeCell ref="A28:B28"/>
    <mergeCell ref="A25:E25"/>
    <mergeCell ref="A31:B31"/>
    <mergeCell ref="A47:B47"/>
    <mergeCell ref="B11:C11"/>
    <mergeCell ref="B12:C12"/>
    <mergeCell ref="B14:C14"/>
    <mergeCell ref="B15:C15"/>
    <mergeCell ref="A10:A12"/>
    <mergeCell ref="A27:B27"/>
    <mergeCell ref="B17:C17"/>
    <mergeCell ref="A29:B29"/>
    <mergeCell ref="A14:A17"/>
    <mergeCell ref="B4:C4"/>
    <mergeCell ref="B5:C5"/>
    <mergeCell ref="A6:E6"/>
    <mergeCell ref="A7:E7"/>
    <mergeCell ref="B16:C16"/>
    <mergeCell ref="B8:C8"/>
    <mergeCell ref="D16:E16"/>
    <mergeCell ref="D15:E15"/>
    <mergeCell ref="D14:E14"/>
  </mergeCells>
  <phoneticPr fontId="14" type="noConversion"/>
  <dataValidations count="6">
    <dataValidation type="list" allowBlank="1" showInputMessage="1" showErrorMessage="1" sqref="F6" xr:uid="{00000000-0002-0000-0000-000000000000}">
      <formula1>niveau</formula1>
    </dataValidation>
    <dataValidation allowBlank="1" showInputMessage="1" showErrorMessage="1" prompt="Nur von Bibliotheken auszufüllen, die einen Vertrag mit mehreren Gemeinden haben." sqref="D11:E11" xr:uid="{00000000-0002-0000-0000-000001000000}"/>
    <dataValidation allowBlank="1" showInputMessage="1" showErrorMessage="1" prompt="Nur von Bibliotheken auszufüllen, die einen Auftrag als Schulbibliothek haben" sqref="D14:E15" xr:uid="{00000000-0002-0000-0000-000002000000}"/>
    <dataValidation allowBlank="1" showInputMessage="1" showErrorMessage="1" prompt="Nur von Bibliotheken auszufüllen, die einen Auftrag als Bibliothek für die Orientierungschule haben." sqref="D16:E16" xr:uid="{00000000-0002-0000-0000-000003000000}"/>
    <dataValidation type="list" allowBlank="1" showInputMessage="1" showErrorMessage="1" prompt="Wählen Sie den Bibliothekstyp mit dem Pfeil aus." sqref="D8:E8" xr:uid="{00000000-0002-0000-0000-000004000000}">
      <formula1>"Gemeinde-/interkommunale Bibliothek,Gemeinde-/Schul- und interkommunale Bibliothek,Schulbibliothek,Regionalbibliothek"</formula1>
    </dataValidation>
    <dataValidation allowBlank="1" showInputMessage="1" showErrorMessage="1" prompt="Die wöchentliche Arbeitszeit für die Verwaltung der Bibliothek beträgt mindestens 5 Stunden für 1000 Medien des empfohlenen Bestandes." sqref="A39" xr:uid="{00000000-0002-0000-0000-000005000000}"/>
  </dataValidations>
  <hyperlinks>
    <hyperlink ref="A14" r:id="rId1" display="Effectifs de la scolarité obligatoire par commune" xr:uid="{00000000-0004-0000-0000-000000000000}"/>
    <hyperlink ref="A14:A17" r:id="rId2" display="Anzahl Schüler pro Gemeinde" xr:uid="{00000000-0004-0000-0000-000001000000}"/>
    <hyperlink ref="A10:A12" r:id="rId3" display="STATPOP" xr:uid="{00000000-0004-0000-0000-000002000000}"/>
  </hyperlinks>
  <pageMargins left="0.78740157499999996" right="0.78740157499999996" top="0.984251969" bottom="0.984251969" header="0.4921259845" footer="0.4921259845"/>
  <pageSetup paperSize="9" fitToWidth="0" fitToHeight="0" orientation="landscape"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4">
    <tabColor indexed="47"/>
  </sheetPr>
  <dimension ref="A1:H101"/>
  <sheetViews>
    <sheetView showGridLines="0" topLeftCell="A61" zoomScale="130" zoomScaleNormal="130" workbookViewId="0">
      <selection activeCell="D97" sqref="D97"/>
    </sheetView>
  </sheetViews>
  <sheetFormatPr baseColWidth="10" defaultColWidth="11.5" defaultRowHeight="13"/>
  <cols>
    <col min="1" max="1" width="13.1640625" style="96" customWidth="1"/>
    <col min="2" max="2" width="56.83203125" style="96" customWidth="1"/>
    <col min="3" max="3" width="22.83203125" style="97" customWidth="1"/>
    <col min="4" max="4" width="60" style="189" customWidth="1"/>
    <col min="5" max="8" width="11.5" style="189"/>
    <col min="9" max="16384" width="11.5" style="96"/>
  </cols>
  <sheetData>
    <row r="1" spans="1:8">
      <c r="A1" s="95"/>
      <c r="C1" s="231"/>
    </row>
    <row r="2" spans="1:8" ht="18">
      <c r="A2" s="391" t="s">
        <v>58</v>
      </c>
      <c r="B2" s="391"/>
      <c r="C2" s="391"/>
    </row>
    <row r="3" spans="1:8" ht="16">
      <c r="A3" s="392" t="str">
        <f ca="1">MID(CELL("Dateiname",A1),SEARCH("[",CELL("Dateiname",A1),1)+1,SEARCH("]",CELL("Dateiname",A1),1)-SEARCH("[",CELL("Dateiname",A1),1)-1)</f>
        <v>Score Card.xlsx</v>
      </c>
      <c r="B3" s="392"/>
      <c r="C3" s="392"/>
    </row>
    <row r="4" spans="1:8" ht="17">
      <c r="A4" s="350" t="s">
        <v>59</v>
      </c>
      <c r="B4" s="350" t="s">
        <v>60</v>
      </c>
      <c r="C4" s="98" t="s">
        <v>61</v>
      </c>
    </row>
    <row r="5" spans="1:8" ht="17">
      <c r="A5" s="99" t="s">
        <v>62</v>
      </c>
      <c r="B5" s="393" t="s">
        <v>63</v>
      </c>
      <c r="C5" s="394"/>
    </row>
    <row r="6" spans="1:8" ht="28">
      <c r="A6" s="100" t="s">
        <v>64</v>
      </c>
      <c r="B6" s="102" t="s">
        <v>65</v>
      </c>
      <c r="C6" s="232">
        <v>0</v>
      </c>
    </row>
    <row r="7" spans="1:8" ht="26.25" customHeight="1">
      <c r="A7" s="100" t="s">
        <v>66</v>
      </c>
      <c r="B7" s="102" t="s">
        <v>67</v>
      </c>
      <c r="C7" s="232"/>
    </row>
    <row r="8" spans="1:8" ht="28">
      <c r="A8" s="101" t="s">
        <v>68</v>
      </c>
      <c r="B8" s="102" t="s">
        <v>69</v>
      </c>
      <c r="C8" s="232" t="s">
        <v>70</v>
      </c>
    </row>
    <row r="9" spans="1:8" ht="28">
      <c r="A9" s="100" t="s">
        <v>71</v>
      </c>
      <c r="B9" s="102" t="s">
        <v>72</v>
      </c>
      <c r="C9" s="232">
        <v>0</v>
      </c>
    </row>
    <row r="10" spans="1:8" ht="14">
      <c r="A10" s="101"/>
      <c r="B10" s="212" t="s">
        <v>73</v>
      </c>
      <c r="C10" s="21"/>
    </row>
    <row r="11" spans="1:8" s="103" customFormat="1" ht="17">
      <c r="A11" s="99" t="s">
        <v>74</v>
      </c>
      <c r="B11" s="393" t="s">
        <v>75</v>
      </c>
      <c r="C11" s="394"/>
      <c r="D11" s="190"/>
      <c r="E11" s="190"/>
      <c r="F11" s="190"/>
      <c r="G11" s="190"/>
      <c r="H11" s="190"/>
    </row>
    <row r="12" spans="1:8" ht="28">
      <c r="A12" s="100" t="s">
        <v>76</v>
      </c>
      <c r="B12" s="233" t="s">
        <v>77</v>
      </c>
      <c r="C12" s="21">
        <f>C13+C14+1</f>
        <v>1</v>
      </c>
    </row>
    <row r="13" spans="1:8" ht="66.75" customHeight="1">
      <c r="A13" s="101" t="s">
        <v>78</v>
      </c>
      <c r="B13" s="233" t="s">
        <v>79</v>
      </c>
      <c r="C13" s="232">
        <v>0</v>
      </c>
    </row>
    <row r="14" spans="1:8" ht="31.5" customHeight="1">
      <c r="A14" s="101" t="s">
        <v>78</v>
      </c>
      <c r="B14" s="233" t="s">
        <v>80</v>
      </c>
      <c r="C14" s="232"/>
    </row>
    <row r="15" spans="1:8" ht="41">
      <c r="A15" s="100" t="s">
        <v>81</v>
      </c>
      <c r="B15" s="102" t="s">
        <v>82</v>
      </c>
      <c r="C15" s="26">
        <f>(C16+C17)*0.01</f>
        <v>0</v>
      </c>
    </row>
    <row r="16" spans="1:8" ht="28">
      <c r="A16" s="101" t="s">
        <v>83</v>
      </c>
      <c r="B16" s="233" t="s">
        <v>84</v>
      </c>
      <c r="C16" s="234">
        <v>0</v>
      </c>
    </row>
    <row r="17" spans="1:8" ht="52.5" customHeight="1">
      <c r="A17" s="104"/>
      <c r="B17" s="233" t="s">
        <v>85</v>
      </c>
      <c r="C17" s="234">
        <v>0</v>
      </c>
    </row>
    <row r="18" spans="1:8" ht="28">
      <c r="A18" s="101" t="s">
        <v>83</v>
      </c>
      <c r="B18" s="233" t="s">
        <v>86</v>
      </c>
      <c r="C18" s="235" t="s">
        <v>54</v>
      </c>
    </row>
    <row r="19" spans="1:8" ht="28">
      <c r="A19" s="101" t="s">
        <v>68</v>
      </c>
      <c r="B19" s="212" t="s">
        <v>87</v>
      </c>
      <c r="C19" s="232">
        <v>0</v>
      </c>
    </row>
    <row r="20" spans="1:8" ht="28">
      <c r="A20" s="101" t="s">
        <v>68</v>
      </c>
      <c r="B20" s="212" t="s">
        <v>88</v>
      </c>
      <c r="C20" s="232">
        <v>0</v>
      </c>
    </row>
    <row r="21" spans="1:8" s="103" customFormat="1" ht="17">
      <c r="A21" s="99" t="s">
        <v>89</v>
      </c>
      <c r="B21" s="393" t="s">
        <v>90</v>
      </c>
      <c r="C21" s="394"/>
      <c r="D21" s="190"/>
      <c r="E21" s="190"/>
      <c r="F21" s="190"/>
      <c r="G21" s="190"/>
      <c r="H21" s="190"/>
    </row>
    <row r="22" spans="1:8" ht="14">
      <c r="A22" s="100" t="s">
        <v>91</v>
      </c>
      <c r="B22" s="102" t="s">
        <v>92</v>
      </c>
      <c r="C22" s="232">
        <v>0</v>
      </c>
    </row>
    <row r="23" spans="1:8" ht="14">
      <c r="A23" s="100" t="s">
        <v>93</v>
      </c>
      <c r="B23" s="102" t="s">
        <v>94</v>
      </c>
      <c r="C23" s="232">
        <v>0</v>
      </c>
    </row>
    <row r="24" spans="1:8" ht="14">
      <c r="A24" s="100" t="s">
        <v>95</v>
      </c>
      <c r="B24" s="236" t="s">
        <v>96</v>
      </c>
      <c r="C24" s="232">
        <v>0</v>
      </c>
    </row>
    <row r="25" spans="1:8" ht="14">
      <c r="A25" s="100" t="s">
        <v>97</v>
      </c>
      <c r="B25" s="105" t="s">
        <v>98</v>
      </c>
      <c r="C25" s="232">
        <v>0</v>
      </c>
    </row>
    <row r="26" spans="1:8" ht="14">
      <c r="A26" s="100" t="s">
        <v>99</v>
      </c>
      <c r="B26" s="236" t="s">
        <v>100</v>
      </c>
      <c r="C26" s="232">
        <v>0</v>
      </c>
    </row>
    <row r="27" spans="1:8" ht="14">
      <c r="A27" s="100" t="s">
        <v>101</v>
      </c>
      <c r="B27" s="236" t="s">
        <v>102</v>
      </c>
      <c r="C27" s="232">
        <v>0</v>
      </c>
    </row>
    <row r="28" spans="1:8" ht="28">
      <c r="A28" s="101" t="s">
        <v>83</v>
      </c>
      <c r="B28" s="102" t="s">
        <v>103</v>
      </c>
      <c r="C28" s="232">
        <v>6</v>
      </c>
    </row>
    <row r="29" spans="1:8" ht="42">
      <c r="A29" s="100" t="s">
        <v>104</v>
      </c>
      <c r="B29" s="102" t="s">
        <v>105</v>
      </c>
      <c r="C29" s="232" t="s">
        <v>106</v>
      </c>
    </row>
    <row r="30" spans="1:8" s="103" customFormat="1" ht="17">
      <c r="A30" s="99" t="s">
        <v>107</v>
      </c>
      <c r="B30" s="393" t="s">
        <v>108</v>
      </c>
      <c r="C30" s="394"/>
      <c r="D30" s="190"/>
      <c r="E30" s="190"/>
      <c r="F30" s="190"/>
      <c r="G30" s="190"/>
      <c r="H30" s="190"/>
    </row>
    <row r="31" spans="1:8" ht="26">
      <c r="A31" s="100" t="s">
        <v>109</v>
      </c>
      <c r="B31" s="102" t="s">
        <v>110</v>
      </c>
      <c r="C31" s="21">
        <f>C32+C33</f>
        <v>0</v>
      </c>
    </row>
    <row r="32" spans="1:8" ht="14">
      <c r="A32" s="100" t="s">
        <v>111</v>
      </c>
      <c r="B32" s="105" t="s">
        <v>112</v>
      </c>
      <c r="C32" s="232"/>
    </row>
    <row r="33" spans="1:8" ht="28">
      <c r="A33" s="100" t="s">
        <v>113</v>
      </c>
      <c r="B33" s="105" t="s">
        <v>114</v>
      </c>
      <c r="C33" s="21">
        <f>C34+C35+C36+C37</f>
        <v>0</v>
      </c>
    </row>
    <row r="34" spans="1:8" ht="28">
      <c r="A34" s="100" t="s">
        <v>115</v>
      </c>
      <c r="B34" s="233" t="s">
        <v>116</v>
      </c>
      <c r="C34" s="232"/>
    </row>
    <row r="35" spans="1:8" ht="14">
      <c r="A35" s="100" t="s">
        <v>117</v>
      </c>
      <c r="B35" s="233" t="s">
        <v>118</v>
      </c>
      <c r="C35" s="232"/>
    </row>
    <row r="36" spans="1:8" ht="14">
      <c r="A36" s="100" t="s">
        <v>119</v>
      </c>
      <c r="B36" s="233" t="s">
        <v>120</v>
      </c>
      <c r="C36" s="232"/>
    </row>
    <row r="37" spans="1:8" ht="14">
      <c r="A37" s="100" t="s">
        <v>121</v>
      </c>
      <c r="B37" s="233" t="s">
        <v>122</v>
      </c>
      <c r="C37" s="232"/>
    </row>
    <row r="38" spans="1:8" ht="28">
      <c r="A38" s="100" t="s">
        <v>123</v>
      </c>
      <c r="B38" s="233" t="s">
        <v>124</v>
      </c>
      <c r="C38" s="232"/>
    </row>
    <row r="39" spans="1:8" ht="28">
      <c r="A39" s="100" t="s">
        <v>125</v>
      </c>
      <c r="B39" s="102" t="s">
        <v>126</v>
      </c>
      <c r="C39" s="232"/>
    </row>
    <row r="40" spans="1:8" ht="17.25" customHeight="1">
      <c r="A40" s="100" t="s">
        <v>127</v>
      </c>
      <c r="B40" s="102" t="s">
        <v>128</v>
      </c>
      <c r="C40" s="232"/>
    </row>
    <row r="41" spans="1:8" ht="14">
      <c r="A41" s="100" t="s">
        <v>129</v>
      </c>
      <c r="B41" s="102" t="s">
        <v>130</v>
      </c>
      <c r="C41" s="232"/>
    </row>
    <row r="42" spans="1:8" ht="28">
      <c r="A42" s="100" t="s">
        <v>131</v>
      </c>
      <c r="B42" s="102" t="s">
        <v>132</v>
      </c>
      <c r="C42" s="232"/>
    </row>
    <row r="43" spans="1:8" s="103" customFormat="1" ht="17">
      <c r="A43" s="99" t="s">
        <v>133</v>
      </c>
      <c r="B43" s="393" t="s">
        <v>134</v>
      </c>
      <c r="C43" s="394"/>
      <c r="D43" s="190"/>
      <c r="E43" s="190"/>
      <c r="F43" s="190"/>
      <c r="G43" s="190"/>
      <c r="H43" s="190"/>
    </row>
    <row r="44" spans="1:8" ht="28">
      <c r="A44" s="106" t="s">
        <v>135</v>
      </c>
      <c r="B44" s="102" t="s">
        <v>136</v>
      </c>
      <c r="C44" s="21">
        <f>C45+C48+C49+C50+C54</f>
        <v>0</v>
      </c>
    </row>
    <row r="45" spans="1:8" ht="26">
      <c r="A45" s="100" t="s">
        <v>137</v>
      </c>
      <c r="B45" s="105" t="s">
        <v>138</v>
      </c>
      <c r="C45" s="21">
        <f>C46+C47</f>
        <v>0</v>
      </c>
    </row>
    <row r="46" spans="1:8" ht="14">
      <c r="A46" s="101" t="s">
        <v>139</v>
      </c>
      <c r="B46" s="233" t="s">
        <v>140</v>
      </c>
      <c r="C46" s="232">
        <v>0</v>
      </c>
    </row>
    <row r="47" spans="1:8" ht="29.25" customHeight="1">
      <c r="A47" s="101" t="s">
        <v>141</v>
      </c>
      <c r="B47" s="233" t="s">
        <v>142</v>
      </c>
      <c r="C47" s="232"/>
    </row>
    <row r="48" spans="1:8" ht="14">
      <c r="A48" s="100" t="s">
        <v>143</v>
      </c>
      <c r="B48" s="105" t="s">
        <v>144</v>
      </c>
      <c r="C48" s="232"/>
    </row>
    <row r="49" spans="1:8" ht="14">
      <c r="A49" s="100" t="s">
        <v>145</v>
      </c>
      <c r="B49" s="105" t="s">
        <v>146</v>
      </c>
      <c r="C49" s="232"/>
    </row>
    <row r="50" spans="1:8" ht="26">
      <c r="A50" s="100" t="s">
        <v>147</v>
      </c>
      <c r="B50" s="105" t="s">
        <v>148</v>
      </c>
      <c r="C50" s="21">
        <f>C51+C52+C53</f>
        <v>0</v>
      </c>
    </row>
    <row r="51" spans="1:8" ht="14">
      <c r="A51" s="107"/>
      <c r="B51" s="233" t="s">
        <v>149</v>
      </c>
      <c r="C51" s="232">
        <v>0</v>
      </c>
    </row>
    <row r="52" spans="1:8" ht="14">
      <c r="A52" s="107"/>
      <c r="B52" s="233" t="s">
        <v>150</v>
      </c>
      <c r="C52" s="232">
        <v>0</v>
      </c>
    </row>
    <row r="53" spans="1:8" ht="14">
      <c r="A53" s="107"/>
      <c r="B53" s="233" t="s">
        <v>151</v>
      </c>
      <c r="C53" s="232"/>
    </row>
    <row r="54" spans="1:8" ht="41.25" customHeight="1">
      <c r="A54" s="100" t="s">
        <v>152</v>
      </c>
      <c r="B54" s="105" t="s">
        <v>153</v>
      </c>
      <c r="C54" s="232">
        <v>0</v>
      </c>
    </row>
    <row r="55" spans="1:8" ht="28">
      <c r="A55" s="100" t="s">
        <v>154</v>
      </c>
      <c r="B55" s="233" t="s">
        <v>155</v>
      </c>
      <c r="C55" s="232">
        <v>0</v>
      </c>
    </row>
    <row r="56" spans="1:8" ht="14">
      <c r="A56" s="100" t="s">
        <v>156</v>
      </c>
      <c r="B56" s="233" t="s">
        <v>157</v>
      </c>
      <c r="C56" s="232">
        <v>0</v>
      </c>
    </row>
    <row r="57" spans="1:8" ht="14">
      <c r="A57" s="100" t="s">
        <v>158</v>
      </c>
      <c r="B57" s="233" t="s">
        <v>159</v>
      </c>
      <c r="C57" s="232">
        <v>0</v>
      </c>
    </row>
    <row r="58" spans="1:8" s="103" customFormat="1" ht="30.75" customHeight="1">
      <c r="A58" s="99"/>
      <c r="B58" s="393" t="s">
        <v>160</v>
      </c>
      <c r="C58" s="394"/>
      <c r="D58" s="190"/>
      <c r="E58" s="190"/>
      <c r="F58" s="190"/>
      <c r="G58" s="190"/>
      <c r="H58" s="190"/>
    </row>
    <row r="59" spans="1:8" ht="40">
      <c r="A59" s="106" t="s">
        <v>161</v>
      </c>
      <c r="B59" s="236" t="s">
        <v>162</v>
      </c>
      <c r="C59" s="22">
        <f>C60+C64+C65+C66+C70</f>
        <v>0</v>
      </c>
    </row>
    <row r="60" spans="1:8" ht="30" customHeight="1">
      <c r="A60" s="100" t="s">
        <v>163</v>
      </c>
      <c r="B60" s="105" t="s">
        <v>164</v>
      </c>
      <c r="C60" s="22">
        <f>SUM(C61,C63)</f>
        <v>0</v>
      </c>
    </row>
    <row r="61" spans="1:8" ht="28">
      <c r="A61" s="101" t="s">
        <v>139</v>
      </c>
      <c r="B61" s="233" t="s">
        <v>165</v>
      </c>
      <c r="C61" s="232">
        <v>0</v>
      </c>
    </row>
    <row r="62" spans="1:8" ht="43.5" customHeight="1">
      <c r="A62" s="101" t="s">
        <v>139</v>
      </c>
      <c r="B62" s="233" t="s">
        <v>166</v>
      </c>
      <c r="C62" s="232"/>
    </row>
    <row r="63" spans="1:8" ht="54">
      <c r="A63" s="101" t="s">
        <v>139</v>
      </c>
      <c r="B63" s="108" t="s">
        <v>167</v>
      </c>
      <c r="C63" s="22">
        <f>C62/30</f>
        <v>0</v>
      </c>
    </row>
    <row r="64" spans="1:8" ht="28">
      <c r="A64" s="100" t="s">
        <v>168</v>
      </c>
      <c r="B64" s="105" t="s">
        <v>169</v>
      </c>
      <c r="C64" s="232"/>
    </row>
    <row r="65" spans="1:8" ht="15.75" customHeight="1">
      <c r="A65" s="100" t="s">
        <v>170</v>
      </c>
      <c r="B65" s="105" t="s">
        <v>171</v>
      </c>
      <c r="C65" s="232"/>
    </row>
    <row r="66" spans="1:8" ht="28">
      <c r="A66" s="100" t="s">
        <v>172</v>
      </c>
      <c r="B66" s="109" t="s">
        <v>173</v>
      </c>
      <c r="C66" s="22">
        <f>C67+C68+C69</f>
        <v>0</v>
      </c>
    </row>
    <row r="67" spans="1:8" ht="14">
      <c r="A67" s="107"/>
      <c r="B67" s="233" t="s">
        <v>149</v>
      </c>
      <c r="C67" s="232"/>
    </row>
    <row r="68" spans="1:8" ht="14">
      <c r="A68" s="107"/>
      <c r="B68" s="233" t="s">
        <v>150</v>
      </c>
      <c r="C68" s="232">
        <v>0</v>
      </c>
    </row>
    <row r="69" spans="1:8" ht="14">
      <c r="A69" s="107"/>
      <c r="B69" s="233" t="s">
        <v>151</v>
      </c>
      <c r="C69" s="232"/>
    </row>
    <row r="70" spans="1:8" ht="27" customHeight="1">
      <c r="A70" s="100" t="s">
        <v>174</v>
      </c>
      <c r="B70" s="109" t="s">
        <v>175</v>
      </c>
      <c r="C70" s="232"/>
    </row>
    <row r="71" spans="1:8" s="103" customFormat="1" ht="16">
      <c r="A71" s="110"/>
      <c r="B71" s="393" t="s">
        <v>176</v>
      </c>
      <c r="C71" s="394"/>
      <c r="D71" s="190"/>
      <c r="E71" s="190"/>
      <c r="F71" s="190"/>
      <c r="G71" s="190"/>
      <c r="H71" s="190"/>
    </row>
    <row r="72" spans="1:8" ht="14">
      <c r="A72" s="100" t="s">
        <v>177</v>
      </c>
      <c r="B72" s="236" t="s">
        <v>178</v>
      </c>
      <c r="C72" s="232"/>
    </row>
    <row r="73" spans="1:8" s="103" customFormat="1" ht="17">
      <c r="A73" s="99" t="s">
        <v>179</v>
      </c>
      <c r="B73" s="393" t="s">
        <v>180</v>
      </c>
      <c r="C73" s="394"/>
      <c r="D73" s="190"/>
      <c r="E73" s="190"/>
      <c r="F73" s="190"/>
      <c r="G73" s="190"/>
      <c r="H73" s="190"/>
    </row>
    <row r="74" spans="1:8" ht="26">
      <c r="A74" s="100" t="s">
        <v>181</v>
      </c>
      <c r="B74" s="236" t="s">
        <v>182</v>
      </c>
      <c r="C74" s="21">
        <f>'Schritt 3'!C31</f>
        <v>35</v>
      </c>
    </row>
    <row r="75" spans="1:8" ht="26">
      <c r="A75" s="100" t="s">
        <v>183</v>
      </c>
      <c r="B75" s="236" t="s">
        <v>184</v>
      </c>
      <c r="C75" s="21">
        <f>'Schritt 3'!C9</f>
        <v>0</v>
      </c>
    </row>
    <row r="76" spans="1:8" ht="26.25" customHeight="1">
      <c r="A76" s="100" t="s">
        <v>185</v>
      </c>
      <c r="B76" s="102" t="s">
        <v>186</v>
      </c>
      <c r="C76" s="21">
        <f>'Schritt 3'!F9</f>
        <v>0</v>
      </c>
    </row>
    <row r="77" spans="1:8" ht="26">
      <c r="A77" s="100" t="s">
        <v>187</v>
      </c>
      <c r="B77" s="102" t="s">
        <v>188</v>
      </c>
      <c r="C77" s="21">
        <f>'Schritt 3'!E9</f>
        <v>0</v>
      </c>
    </row>
    <row r="78" spans="1:8" s="103" customFormat="1" ht="16">
      <c r="A78" s="99"/>
      <c r="B78" s="393" t="s">
        <v>189</v>
      </c>
      <c r="C78" s="394"/>
      <c r="D78" s="190"/>
      <c r="E78" s="190"/>
      <c r="F78" s="190"/>
      <c r="G78" s="190"/>
      <c r="H78" s="190"/>
    </row>
    <row r="79" spans="1:8" ht="40">
      <c r="A79" s="100" t="s">
        <v>190</v>
      </c>
      <c r="B79" s="236" t="s">
        <v>191</v>
      </c>
      <c r="C79" s="21">
        <f>C80+C83+C84+C85+C89</f>
        <v>0</v>
      </c>
    </row>
    <row r="80" spans="1:8" ht="26">
      <c r="A80" s="100" t="s">
        <v>192</v>
      </c>
      <c r="B80" s="105" t="s">
        <v>193</v>
      </c>
      <c r="C80" s="21">
        <f>C81+C82</f>
        <v>0</v>
      </c>
    </row>
    <row r="81" spans="1:8" ht="28">
      <c r="A81" s="100"/>
      <c r="B81" s="233" t="s">
        <v>194</v>
      </c>
      <c r="C81" s="232">
        <v>0</v>
      </c>
    </row>
    <row r="82" spans="1:8" ht="28">
      <c r="A82" s="111"/>
      <c r="B82" s="233" t="s">
        <v>195</v>
      </c>
      <c r="C82" s="232"/>
    </row>
    <row r="83" spans="1:8" ht="14">
      <c r="A83" s="100" t="s">
        <v>196</v>
      </c>
      <c r="B83" s="102" t="s">
        <v>197</v>
      </c>
      <c r="C83" s="232"/>
    </row>
    <row r="84" spans="1:8" ht="14">
      <c r="A84" s="107"/>
      <c r="B84" s="109" t="s">
        <v>198</v>
      </c>
      <c r="C84" s="232"/>
    </row>
    <row r="85" spans="1:8" ht="28">
      <c r="A85" s="100" t="s">
        <v>199</v>
      </c>
      <c r="B85" s="105" t="s">
        <v>200</v>
      </c>
      <c r="C85" s="21">
        <f>C86+C87+C88</f>
        <v>0</v>
      </c>
      <c r="D85" s="191"/>
    </row>
    <row r="86" spans="1:8" ht="14">
      <c r="A86" s="107"/>
      <c r="B86" s="233" t="s">
        <v>149</v>
      </c>
      <c r="C86" s="232"/>
    </row>
    <row r="87" spans="1:8" ht="14">
      <c r="A87" s="107"/>
      <c r="B87" s="233" t="s">
        <v>150</v>
      </c>
      <c r="C87" s="232"/>
    </row>
    <row r="88" spans="1:8" ht="14">
      <c r="A88" s="107"/>
      <c r="B88" s="233" t="s">
        <v>151</v>
      </c>
      <c r="C88" s="232"/>
    </row>
    <row r="89" spans="1:8" ht="28">
      <c r="A89" s="100" t="s">
        <v>201</v>
      </c>
      <c r="B89" s="105" t="s">
        <v>202</v>
      </c>
      <c r="C89" s="232"/>
    </row>
    <row r="90" spans="1:8" ht="14">
      <c r="A90" s="100" t="s">
        <v>203</v>
      </c>
      <c r="B90" s="102" t="s">
        <v>204</v>
      </c>
      <c r="C90" s="232"/>
    </row>
    <row r="91" spans="1:8" ht="14">
      <c r="A91" s="100" t="s">
        <v>205</v>
      </c>
      <c r="B91" s="102" t="s">
        <v>206</v>
      </c>
      <c r="C91" s="232"/>
    </row>
    <row r="92" spans="1:8" ht="14">
      <c r="A92" s="100" t="s">
        <v>207</v>
      </c>
      <c r="B92" s="102" t="s">
        <v>208</v>
      </c>
      <c r="C92" s="232"/>
    </row>
    <row r="93" spans="1:8" s="103" customFormat="1" ht="16">
      <c r="A93" s="99"/>
      <c r="B93" s="393" t="s">
        <v>209</v>
      </c>
      <c r="C93" s="394"/>
      <c r="D93" s="190"/>
      <c r="E93" s="190"/>
      <c r="F93" s="190"/>
      <c r="G93" s="190"/>
      <c r="H93" s="190"/>
    </row>
    <row r="94" spans="1:8" ht="28">
      <c r="A94" s="194" t="s">
        <v>139</v>
      </c>
      <c r="B94" s="102" t="s">
        <v>210</v>
      </c>
      <c r="C94" s="173" t="s">
        <v>211</v>
      </c>
    </row>
    <row r="95" spans="1:8" ht="28">
      <c r="A95" s="194" t="s">
        <v>139</v>
      </c>
      <c r="B95" s="102" t="s">
        <v>212</v>
      </c>
      <c r="C95" s="232">
        <v>0</v>
      </c>
    </row>
    <row r="96" spans="1:8" s="103" customFormat="1" ht="16">
      <c r="A96" s="110"/>
      <c r="B96" s="393" t="s">
        <v>213</v>
      </c>
      <c r="C96" s="394"/>
      <c r="D96" s="190"/>
      <c r="E96" s="190"/>
      <c r="F96" s="190"/>
      <c r="G96" s="190"/>
      <c r="H96" s="190"/>
    </row>
    <row r="97" spans="1:3" ht="14">
      <c r="A97" s="101" t="s">
        <v>139</v>
      </c>
      <c r="B97" s="102" t="s">
        <v>214</v>
      </c>
      <c r="C97" s="232">
        <v>0</v>
      </c>
    </row>
    <row r="98" spans="1:3" ht="16">
      <c r="A98" s="110"/>
      <c r="B98" s="393" t="s">
        <v>215</v>
      </c>
      <c r="C98" s="394"/>
    </row>
    <row r="99" spans="1:3" ht="14">
      <c r="A99" s="101" t="s">
        <v>139</v>
      </c>
      <c r="B99" s="212" t="s">
        <v>216</v>
      </c>
      <c r="C99" s="232" t="s">
        <v>217</v>
      </c>
    </row>
    <row r="100" spans="1:3">
      <c r="C100" s="96"/>
    </row>
    <row r="101" spans="1:3">
      <c r="A101" s="231"/>
      <c r="C101" s="231"/>
    </row>
  </sheetData>
  <sheetProtection algorithmName="SHA-512" hashValue="gchu/b3Dp9Q4KI/Mk7IGwW8/cL8G3+V9VhNdFJkoPU8pAIMaMEbK6uHrMdtrPwNHvEyjWdk8vDqEzEHh8KmcOQ==" saltValue="vZ11/qrhxzRD/anQppVdcQ==" spinCount="100000" sheet="1" formatCells="0" formatColumns="0" formatRows="0"/>
  <mergeCells count="14">
    <mergeCell ref="B43:C43"/>
    <mergeCell ref="B30:C30"/>
    <mergeCell ref="B58:C58"/>
    <mergeCell ref="B98:C98"/>
    <mergeCell ref="B71:C71"/>
    <mergeCell ref="B73:C73"/>
    <mergeCell ref="B78:C78"/>
    <mergeCell ref="B93:C93"/>
    <mergeCell ref="B96:C96"/>
    <mergeCell ref="A2:C2"/>
    <mergeCell ref="A3:C3"/>
    <mergeCell ref="B5:C5"/>
    <mergeCell ref="B11:C11"/>
    <mergeCell ref="B21:C21"/>
  </mergeCells>
  <phoneticPr fontId="14" type="noConversion"/>
  <dataValidations count="6">
    <dataValidation type="list" allowBlank="1" showInputMessage="1" showErrorMessage="1" prompt="Ausbildungsgrad mit dem Pfeil auswählen" sqref="C18" xr:uid="{00000000-0002-0000-0100-000000000000}">
      <formula1>"Ad-hoc-Kurs,SAB-Grund- oder Leiterkurs,I+D Fachperson,I+D Spezialist"</formula1>
    </dataValidation>
    <dataValidation allowBlank="1" showInputMessage="1" showErrorMessage="1" prompt="Zur Berechnung der Prozente siehe Reiter &quot;Daten&quot;" sqref="C17" xr:uid="{00000000-0002-0000-0100-000001000000}"/>
    <dataValidation type="list" allowBlank="1" showInputMessage="1" showErrorMessage="1" prompt="Mit dem Pfeil auswählen" sqref="C99" xr:uid="{00000000-0002-0000-0100-000002000000}">
      <formula1>"ja,nein"</formula1>
    </dataValidation>
    <dataValidation type="whole" allowBlank="1" showInputMessage="1" showErrorMessage="1" errorTitle="Jahresöffnungszeit in Tagen" error="Eine ganze Zahl zwischen 1 und 365 angeben. Jeden Tag in Jahr an dem die Bibliothek ihren Hauptservice anbietet zählen." sqref="C26" xr:uid="{00000000-0002-0000-0100-000003000000}">
      <formula1>0</formula1>
      <formula2>366</formula2>
    </dataValidation>
    <dataValidation type="decimal" allowBlank="1" showInputMessage="1" showErrorMessage="1" errorTitle="Wochenöffnungszeit in Stunden" error="Eine Zahl zwischen 0 und 168 abgeben. Gezählt werden die Anzahl Stunden einer Normalwoche, an denen die Bibliothek geöffnet ist." sqref="C27" xr:uid="{00000000-0002-0000-0100-000004000000}">
      <formula1>0</formula1>
      <formula2>168</formula2>
    </dataValidation>
    <dataValidation type="whole" allowBlank="1" showInputMessage="1" showErrorMessage="1" errorTitle="Öffnungstage pro Woche" error="Eine ganze Zahl zwischen 1 und 7 angeben. Gezählt werden die Anzahl Tage einer Normalwoche, an denen die Bibliothek geöffnet ist." sqref="C28" xr:uid="{00000000-0002-0000-0100-000005000000}">
      <formula1>1</formula1>
      <formula2>7</formula2>
    </dataValidation>
  </dataValidations>
  <pageMargins left="0.78740157499999996" right="0.78740157499999996" top="0.984251969" bottom="0.984251969" header="0.4921259845" footer="0.4921259845"/>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5">
    <tabColor indexed="47"/>
  </sheetPr>
  <dimension ref="A2:M35"/>
  <sheetViews>
    <sheetView showGridLines="0" topLeftCell="B13" zoomScale="130" zoomScaleNormal="130" workbookViewId="0">
      <selection activeCell="C13" sqref="C13"/>
    </sheetView>
  </sheetViews>
  <sheetFormatPr baseColWidth="10" defaultColWidth="11.5" defaultRowHeight="13"/>
  <cols>
    <col min="1" max="1" width="13.1640625" customWidth="1"/>
    <col min="2" max="2" width="48.5" style="129" customWidth="1"/>
    <col min="3" max="3" width="18.1640625" bestFit="1" customWidth="1"/>
    <col min="4" max="4" width="20.6640625" hidden="1" customWidth="1"/>
    <col min="5" max="5" width="18.33203125" style="129" customWidth="1"/>
    <col min="6" max="6" width="50.1640625" style="129" customWidth="1"/>
    <col min="7" max="7" width="18.33203125" bestFit="1" customWidth="1"/>
    <col min="8" max="8" width="29" customWidth="1"/>
    <col min="9" max="13" width="11.5" style="179"/>
  </cols>
  <sheetData>
    <row r="2" spans="1:13" ht="22.5" customHeight="1">
      <c r="A2" s="395" t="s">
        <v>218</v>
      </c>
      <c r="B2" s="395"/>
      <c r="C2" s="395"/>
      <c r="D2" s="395"/>
      <c r="E2" s="395"/>
      <c r="F2" s="395"/>
      <c r="G2" s="395"/>
      <c r="H2" s="395"/>
    </row>
    <row r="3" spans="1:13" ht="15.75" customHeight="1">
      <c r="A3" s="396" t="str">
        <f ca="1">MID(CELL("Dateiname",A1),SEARCH("[",CELL("Dateiname",A1),1)+1,SEARCH("]",CELL("Dateiname",A1),1)-SEARCH("[",CELL("Dateiname",A1),1)-1)</f>
        <v>Score Card.xlsx</v>
      </c>
      <c r="B3" s="396"/>
      <c r="C3" s="396"/>
      <c r="D3" s="396"/>
      <c r="E3" s="396"/>
      <c r="F3" s="396"/>
      <c r="G3" s="396"/>
      <c r="H3" s="396"/>
    </row>
    <row r="4" spans="1:13" s="73" customFormat="1" ht="17">
      <c r="A4" s="350" t="s">
        <v>59</v>
      </c>
      <c r="B4" s="350"/>
      <c r="C4" s="353" t="s">
        <v>61</v>
      </c>
      <c r="D4" s="354"/>
      <c r="E4" s="354"/>
      <c r="F4" s="354"/>
      <c r="G4" s="354"/>
      <c r="H4" s="355"/>
      <c r="I4" s="186"/>
      <c r="J4" s="186"/>
      <c r="K4" s="186"/>
      <c r="L4" s="186"/>
      <c r="M4" s="186"/>
    </row>
    <row r="5" spans="1:13" ht="48" customHeight="1">
      <c r="A5" s="112"/>
      <c r="B5" s="99" t="s">
        <v>219</v>
      </c>
      <c r="C5" s="99" t="s">
        <v>220</v>
      </c>
      <c r="D5" s="99" t="s">
        <v>221</v>
      </c>
      <c r="E5" s="99" t="s">
        <v>222</v>
      </c>
      <c r="F5" s="113" t="s">
        <v>223</v>
      </c>
      <c r="G5" s="99" t="s">
        <v>224</v>
      </c>
      <c r="H5" s="99" t="s">
        <v>225</v>
      </c>
    </row>
    <row r="6" spans="1:13" ht="50">
      <c r="A6" s="114"/>
      <c r="B6" s="115" t="s">
        <v>226</v>
      </c>
      <c r="C6" s="237">
        <v>0</v>
      </c>
      <c r="D6" s="237"/>
      <c r="E6" s="238">
        <v>0</v>
      </c>
      <c r="F6" s="239">
        <v>0</v>
      </c>
      <c r="G6" s="240" t="s">
        <v>227</v>
      </c>
      <c r="H6" s="241" t="s">
        <v>228</v>
      </c>
    </row>
    <row r="7" spans="1:13" ht="38">
      <c r="A7" s="114"/>
      <c r="B7" s="115" t="s">
        <v>229</v>
      </c>
      <c r="C7" s="241"/>
      <c r="D7" s="242"/>
      <c r="E7" s="116"/>
      <c r="F7" s="116"/>
      <c r="G7" s="240"/>
      <c r="H7" s="241"/>
    </row>
    <row r="8" spans="1:13" ht="26">
      <c r="A8" s="117"/>
      <c r="B8" s="243" t="s">
        <v>230</v>
      </c>
      <c r="C8" s="244"/>
      <c r="D8" s="244"/>
      <c r="E8" s="245"/>
      <c r="F8" s="245"/>
      <c r="G8" s="246"/>
      <c r="H8" s="247"/>
    </row>
    <row r="9" spans="1:13" ht="44" thickBot="1">
      <c r="A9" s="118" t="s">
        <v>179</v>
      </c>
      <c r="B9" s="119" t="s">
        <v>231</v>
      </c>
      <c r="C9" s="41">
        <f>C6+C8</f>
        <v>0</v>
      </c>
      <c r="D9" s="120"/>
      <c r="E9" s="41">
        <f>E6+E8</f>
        <v>0</v>
      </c>
      <c r="F9" s="42">
        <f>F6+F8</f>
        <v>0</v>
      </c>
      <c r="G9" s="179"/>
      <c r="H9" s="179"/>
    </row>
    <row r="10" spans="1:13" ht="19.5" customHeight="1">
      <c r="A10" s="121"/>
      <c r="B10" s="122"/>
      <c r="C10" s="248"/>
      <c r="D10" s="248"/>
      <c r="E10" s="248"/>
      <c r="F10" s="249"/>
      <c r="G10" s="179"/>
      <c r="H10" s="179"/>
    </row>
    <row r="11" spans="1:13" s="73" customFormat="1" ht="17">
      <c r="A11" s="350" t="s">
        <v>59</v>
      </c>
      <c r="B11" s="350"/>
      <c r="C11" s="353" t="s">
        <v>61</v>
      </c>
      <c r="D11" s="354"/>
      <c r="E11" s="354"/>
      <c r="F11" s="355"/>
      <c r="G11" s="186"/>
      <c r="H11" s="186"/>
      <c r="I11" s="186"/>
      <c r="J11" s="186"/>
      <c r="K11" s="186"/>
      <c r="L11" s="186"/>
      <c r="M11" s="186"/>
    </row>
    <row r="12" spans="1:13" s="73" customFormat="1" ht="34">
      <c r="A12" s="112"/>
      <c r="B12" s="99" t="s">
        <v>232</v>
      </c>
      <c r="C12" s="99" t="s">
        <v>233</v>
      </c>
      <c r="D12" s="99" t="s">
        <v>221</v>
      </c>
      <c r="E12" s="99" t="s">
        <v>234</v>
      </c>
      <c r="F12" s="99" t="s">
        <v>225</v>
      </c>
      <c r="G12" s="99" t="s">
        <v>235</v>
      </c>
      <c r="H12" s="186"/>
      <c r="I12" s="186"/>
      <c r="J12" s="186"/>
      <c r="K12" s="186"/>
      <c r="L12" s="186"/>
      <c r="M12" s="186"/>
    </row>
    <row r="13" spans="1:13" ht="30">
      <c r="A13" s="123" t="s">
        <v>78</v>
      </c>
      <c r="B13" s="236" t="s">
        <v>236</v>
      </c>
      <c r="C13" s="250">
        <v>4</v>
      </c>
      <c r="D13" s="174" t="str">
        <f t="shared" ref="D13:D30" si="0">IF(C13&gt;=1, "1", "0")</f>
        <v>1</v>
      </c>
      <c r="E13" s="251" t="s">
        <v>237</v>
      </c>
      <c r="F13" s="251" t="s">
        <v>238</v>
      </c>
      <c r="G13" s="251" t="s">
        <v>217</v>
      </c>
      <c r="H13" s="179"/>
    </row>
    <row r="14" spans="1:13" ht="28">
      <c r="A14" s="114"/>
      <c r="B14" s="236" t="s">
        <v>239</v>
      </c>
      <c r="C14" s="250">
        <v>4</v>
      </c>
      <c r="D14" s="174" t="str">
        <f t="shared" si="0"/>
        <v>1</v>
      </c>
      <c r="E14" s="251" t="s">
        <v>240</v>
      </c>
      <c r="F14" s="251" t="s">
        <v>241</v>
      </c>
      <c r="G14" s="251"/>
      <c r="H14" s="179"/>
    </row>
    <row r="15" spans="1:13" ht="14">
      <c r="A15" s="114"/>
      <c r="B15" s="236" t="s">
        <v>242</v>
      </c>
      <c r="C15" s="250">
        <v>0</v>
      </c>
      <c r="D15" s="174" t="str">
        <f t="shared" si="0"/>
        <v>0</v>
      </c>
      <c r="E15" s="251"/>
      <c r="F15" s="251"/>
      <c r="G15" s="251"/>
      <c r="H15" s="179"/>
    </row>
    <row r="16" spans="1:13" ht="14">
      <c r="A16" s="114"/>
      <c r="B16" s="236" t="s">
        <v>243</v>
      </c>
      <c r="C16" s="250">
        <v>2</v>
      </c>
      <c r="D16" s="174" t="str">
        <f t="shared" si="0"/>
        <v>1</v>
      </c>
      <c r="E16" s="251" t="s">
        <v>244</v>
      </c>
      <c r="F16" s="251" t="s">
        <v>243</v>
      </c>
      <c r="G16" s="251"/>
      <c r="H16" s="179"/>
    </row>
    <row r="17" spans="1:8" ht="28">
      <c r="A17" s="114"/>
      <c r="B17" s="236" t="s">
        <v>245</v>
      </c>
      <c r="C17" s="250">
        <v>3</v>
      </c>
      <c r="D17" s="174" t="str">
        <f t="shared" si="0"/>
        <v>1</v>
      </c>
      <c r="E17" s="251" t="s">
        <v>246</v>
      </c>
      <c r="F17" s="251" t="s">
        <v>247</v>
      </c>
      <c r="G17" s="251" t="s">
        <v>217</v>
      </c>
      <c r="H17" s="179"/>
    </row>
    <row r="18" spans="1:8" ht="28">
      <c r="A18" s="114"/>
      <c r="B18" s="236" t="s">
        <v>248</v>
      </c>
      <c r="C18" s="250">
        <v>1</v>
      </c>
      <c r="D18" s="174" t="str">
        <f t="shared" si="0"/>
        <v>1</v>
      </c>
      <c r="E18" s="251" t="s">
        <v>246</v>
      </c>
      <c r="F18" s="251" t="s">
        <v>249</v>
      </c>
      <c r="G18" s="251"/>
      <c r="H18" s="179"/>
    </row>
    <row r="19" spans="1:8" ht="14">
      <c r="A19" s="114"/>
      <c r="B19" s="236" t="s">
        <v>250</v>
      </c>
      <c r="C19" s="250">
        <v>1</v>
      </c>
      <c r="D19" s="174" t="str">
        <f t="shared" si="0"/>
        <v>1</v>
      </c>
      <c r="E19" s="251" t="s">
        <v>251</v>
      </c>
      <c r="F19" s="251" t="s">
        <v>252</v>
      </c>
      <c r="G19" s="251"/>
      <c r="H19" s="179"/>
    </row>
    <row r="20" spans="1:8" ht="14">
      <c r="A20" s="114"/>
      <c r="B20" s="236" t="s">
        <v>253</v>
      </c>
      <c r="C20" s="250">
        <v>2</v>
      </c>
      <c r="D20" s="174" t="str">
        <f t="shared" si="0"/>
        <v>1</v>
      </c>
      <c r="E20" s="251" t="s">
        <v>254</v>
      </c>
      <c r="F20" s="251" t="s">
        <v>255</v>
      </c>
      <c r="G20" s="251"/>
      <c r="H20" s="179"/>
    </row>
    <row r="21" spans="1:8" ht="14">
      <c r="A21" s="114"/>
      <c r="B21" s="236" t="s">
        <v>256</v>
      </c>
      <c r="C21" s="250">
        <v>1</v>
      </c>
      <c r="D21" s="174" t="str">
        <f t="shared" si="0"/>
        <v>1</v>
      </c>
      <c r="E21" s="251" t="s">
        <v>257</v>
      </c>
      <c r="F21" s="251" t="s">
        <v>258</v>
      </c>
      <c r="G21" s="251"/>
      <c r="H21" s="179"/>
    </row>
    <row r="22" spans="1:8" ht="14">
      <c r="A22" s="114"/>
      <c r="B22" s="236" t="s">
        <v>259</v>
      </c>
      <c r="C22" s="250"/>
      <c r="D22" s="174" t="str">
        <f t="shared" si="0"/>
        <v>0</v>
      </c>
      <c r="E22" s="251"/>
      <c r="F22" s="251"/>
      <c r="G22" s="251"/>
      <c r="H22" s="179"/>
    </row>
    <row r="23" spans="1:8" ht="14">
      <c r="A23" s="114"/>
      <c r="B23" s="236" t="s">
        <v>260</v>
      </c>
      <c r="C23" s="250"/>
      <c r="D23" s="174" t="str">
        <f t="shared" si="0"/>
        <v>0</v>
      </c>
      <c r="E23" s="251"/>
      <c r="F23" s="251"/>
      <c r="G23" s="251"/>
      <c r="H23" s="179"/>
    </row>
    <row r="24" spans="1:8" ht="30">
      <c r="A24" s="123" t="s">
        <v>78</v>
      </c>
      <c r="B24" s="236" t="s">
        <v>261</v>
      </c>
      <c r="C24" s="250">
        <v>1</v>
      </c>
      <c r="D24" s="174" t="str">
        <f t="shared" si="0"/>
        <v>1</v>
      </c>
      <c r="E24" s="251" t="s">
        <v>262</v>
      </c>
      <c r="F24" s="251" t="s">
        <v>263</v>
      </c>
      <c r="G24" s="251"/>
      <c r="H24" s="179"/>
    </row>
    <row r="25" spans="1:8" ht="28">
      <c r="A25" s="114"/>
      <c r="B25" s="236" t="s">
        <v>264</v>
      </c>
      <c r="C25" s="250">
        <v>4</v>
      </c>
      <c r="D25" s="174" t="str">
        <f t="shared" si="0"/>
        <v>1</v>
      </c>
      <c r="E25" s="251" t="s">
        <v>265</v>
      </c>
      <c r="F25" s="251" t="s">
        <v>266</v>
      </c>
      <c r="G25" s="251"/>
      <c r="H25" s="179"/>
    </row>
    <row r="26" spans="1:8" ht="28">
      <c r="A26" s="114"/>
      <c r="B26" s="236" t="s">
        <v>267</v>
      </c>
      <c r="C26" s="250">
        <v>5</v>
      </c>
      <c r="D26" s="174" t="str">
        <f t="shared" si="0"/>
        <v>1</v>
      </c>
      <c r="E26" s="251" t="s">
        <v>240</v>
      </c>
      <c r="F26" s="251" t="s">
        <v>268</v>
      </c>
      <c r="G26" s="251"/>
      <c r="H26" s="179"/>
    </row>
    <row r="27" spans="1:8" ht="30">
      <c r="A27" s="123" t="s">
        <v>78</v>
      </c>
      <c r="B27" s="236" t="s">
        <v>269</v>
      </c>
      <c r="C27" s="250"/>
      <c r="D27" s="174" t="str">
        <f t="shared" si="0"/>
        <v>0</v>
      </c>
      <c r="E27" s="251"/>
      <c r="F27" s="251"/>
      <c r="G27" s="251"/>
      <c r="H27" s="179"/>
    </row>
    <row r="28" spans="1:8" ht="15" thickBot="1">
      <c r="A28" s="114"/>
      <c r="B28" s="236" t="s">
        <v>270</v>
      </c>
      <c r="C28" s="250"/>
      <c r="D28" s="174" t="str">
        <f t="shared" si="0"/>
        <v>0</v>
      </c>
      <c r="E28" s="251"/>
      <c r="F28" s="251"/>
      <c r="G28" s="251"/>
      <c r="H28" s="179"/>
    </row>
    <row r="29" spans="1:8" ht="28">
      <c r="A29" s="114"/>
      <c r="B29" s="236" t="s">
        <v>271</v>
      </c>
      <c r="C29" s="250">
        <v>2</v>
      </c>
      <c r="D29" s="174" t="str">
        <f t="shared" si="0"/>
        <v>1</v>
      </c>
      <c r="E29" s="251" t="s">
        <v>272</v>
      </c>
      <c r="F29" s="251" t="s">
        <v>273</v>
      </c>
      <c r="G29" s="251"/>
      <c r="H29" s="206" t="s">
        <v>274</v>
      </c>
    </row>
    <row r="30" spans="1:8" ht="42">
      <c r="A30" s="124"/>
      <c r="B30" s="252" t="s">
        <v>275</v>
      </c>
      <c r="C30" s="253">
        <v>5</v>
      </c>
      <c r="D30" s="175" t="str">
        <f t="shared" si="0"/>
        <v>1</v>
      </c>
      <c r="E30" s="254" t="s">
        <v>276</v>
      </c>
      <c r="F30" s="254" t="s">
        <v>277</v>
      </c>
      <c r="G30" s="254"/>
      <c r="H30" s="207">
        <f>COUNTA(G13:G30)</f>
        <v>2</v>
      </c>
    </row>
    <row r="31" spans="1:8" ht="27" customHeight="1">
      <c r="A31" s="125" t="s">
        <v>278</v>
      </c>
      <c r="B31" s="126" t="s">
        <v>279</v>
      </c>
      <c r="C31" s="45">
        <f>SUM(C13:C30)</f>
        <v>35</v>
      </c>
      <c r="D31" s="43">
        <f>COUNTIF(D13:D30, 1)</f>
        <v>13</v>
      </c>
      <c r="E31" s="187"/>
      <c r="F31" s="188"/>
      <c r="G31" s="179"/>
      <c r="H31" s="179"/>
    </row>
    <row r="32" spans="1:8" ht="30" thickBot="1">
      <c r="A32" s="127"/>
      <c r="B32" s="128" t="s">
        <v>280</v>
      </c>
      <c r="C32" s="46">
        <f>D31</f>
        <v>13</v>
      </c>
      <c r="D32" s="44"/>
      <c r="E32" s="187"/>
      <c r="F32" s="187"/>
      <c r="G32" s="179"/>
      <c r="H32" s="179"/>
    </row>
    <row r="33" spans="2:6" s="179" customFormat="1">
      <c r="B33" s="184"/>
      <c r="E33" s="184"/>
      <c r="F33" s="184"/>
    </row>
    <row r="34" spans="2:6" s="179" customFormat="1">
      <c r="B34" s="184"/>
      <c r="E34" s="184"/>
      <c r="F34" s="184"/>
    </row>
    <row r="35" spans="2:6" s="179" customFormat="1">
      <c r="B35" s="184"/>
      <c r="E35" s="184"/>
      <c r="F35" s="184"/>
    </row>
  </sheetData>
  <sheetProtection algorithmName="SHA-512" hashValue="A1fiz/oFXnQBro+tATOERQwehKPV+CAb8cY2usq3Jskrm9NfRa5yzIrNCO2oUqBIxc/MRgdsTBnq2gE+hDII0A==" saltValue="+dI+68HQwosTr7msdmr5fQ==" spinCount="100000" sheet="1" formatCells="0" formatColumns="0" formatRows="0"/>
  <mergeCells count="4">
    <mergeCell ref="A2:H2"/>
    <mergeCell ref="A3:H3"/>
    <mergeCell ref="C4:H4"/>
    <mergeCell ref="C11:F11"/>
  </mergeCells>
  <phoneticPr fontId="0" type="noConversion"/>
  <dataValidations count="1">
    <dataValidation type="list" allowBlank="1" showInputMessage="1" showErrorMessage="1" prompt="Klicken Sie auf den Pfeil und wählen Sie Ja, wenn die Animation einer Umwelt-Aktivität entspricht. Wenn nicht, lassen Sie das Feld leer." sqref="G14:G30 G13" xr:uid="{00000000-0002-0000-0200-000000000000}">
      <formula1>"ja"</formula1>
    </dataValidation>
  </dataValidations>
  <pageMargins left="0.24" right="0.19" top="0.6" bottom="0.33" header="0.28000000000000003" footer="0.17"/>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
    <tabColor indexed="47"/>
  </sheetPr>
  <dimension ref="A2:K92"/>
  <sheetViews>
    <sheetView showGridLines="0" topLeftCell="A4" zoomScale="130" zoomScaleNormal="130" workbookViewId="0"/>
  </sheetViews>
  <sheetFormatPr baseColWidth="10" defaultColWidth="11.5" defaultRowHeight="13"/>
  <cols>
    <col min="1" max="1" width="17" style="129" customWidth="1"/>
    <col min="2" max="2" width="39.1640625" style="129" customWidth="1"/>
    <col min="3" max="3" width="16.83203125" style="129" customWidth="1"/>
    <col min="4" max="4" width="27.5" style="129" customWidth="1"/>
    <col min="5" max="5" width="33.1640625" style="129" customWidth="1"/>
    <col min="6" max="6" width="22.6640625" style="184" customWidth="1"/>
    <col min="7" max="11" width="11.5" style="184"/>
    <col min="12" max="16384" width="11.5" style="129"/>
  </cols>
  <sheetData>
    <row r="2" spans="1:6" ht="21.75" customHeight="1">
      <c r="A2" s="397" t="s">
        <v>281</v>
      </c>
      <c r="B2" s="397"/>
      <c r="C2" s="397"/>
      <c r="D2" s="397"/>
      <c r="E2" s="397"/>
    </row>
    <row r="3" spans="1:6" ht="15.75" customHeight="1">
      <c r="A3" s="396" t="str">
        <f ca="1">MID(CELL("Dateiname",A1),SEARCH("[",CELL("Dateiname",A1),1)+1,SEARCH("]",CELL("Dateiname",A1),1)-SEARCH("[",CELL("Dateiname",A1),1)-1)</f>
        <v>Score Card.xlsx</v>
      </c>
      <c r="B3" s="396"/>
      <c r="C3" s="396"/>
      <c r="D3" s="396"/>
    </row>
    <row r="4" spans="1:6" ht="34">
      <c r="A4" s="350" t="s">
        <v>59</v>
      </c>
      <c r="B4" s="350" t="s">
        <v>60</v>
      </c>
      <c r="C4" s="350" t="s">
        <v>282</v>
      </c>
      <c r="D4" s="350" t="s">
        <v>283</v>
      </c>
      <c r="E4" s="184"/>
    </row>
    <row r="5" spans="1:6" ht="30">
      <c r="A5" s="130" t="s">
        <v>284</v>
      </c>
      <c r="B5" s="131" t="s">
        <v>285</v>
      </c>
      <c r="C5" s="10">
        <f>'Schritt 2 BFS'!C16*18/100</f>
        <v>0</v>
      </c>
      <c r="D5" s="10">
        <f>SUMIF(D8:D92,"Leitung",C8:C92)</f>
        <v>34.200000000000003</v>
      </c>
      <c r="E5" s="184"/>
    </row>
    <row r="6" spans="1:6" ht="40">
      <c r="A6" s="130" t="s">
        <v>284</v>
      </c>
      <c r="B6" s="131" t="s">
        <v>286</v>
      </c>
      <c r="C6" s="10">
        <f>IF(('Schritt 2 BFS'!C13)=0,0,1)</f>
        <v>0</v>
      </c>
      <c r="D6" s="10">
        <f>IFERROR(COUNTIF(D8:D92,"Mitarbeiter/in")/('Schritt 2 BFS'!C13),0)</f>
        <v>0</v>
      </c>
      <c r="E6" s="184"/>
      <c r="F6" s="185"/>
    </row>
    <row r="7" spans="1:6" ht="56">
      <c r="A7" s="113"/>
      <c r="B7" s="113" t="s">
        <v>287</v>
      </c>
      <c r="C7" s="113" t="s">
        <v>288</v>
      </c>
      <c r="D7" s="113" t="s">
        <v>289</v>
      </c>
      <c r="E7" s="113" t="s">
        <v>290</v>
      </c>
    </row>
    <row r="8" spans="1:6" ht="18" customHeight="1">
      <c r="A8" s="9"/>
      <c r="B8" s="255" t="s">
        <v>291</v>
      </c>
      <c r="C8" s="176">
        <v>4.2</v>
      </c>
      <c r="D8" s="256" t="s">
        <v>292</v>
      </c>
      <c r="E8" s="257" t="s">
        <v>293</v>
      </c>
    </row>
    <row r="9" spans="1:6" ht="18" customHeight="1">
      <c r="A9" s="9"/>
      <c r="B9" s="250" t="s">
        <v>291</v>
      </c>
      <c r="C9" s="176">
        <v>4.2</v>
      </c>
      <c r="D9" s="256" t="s">
        <v>294</v>
      </c>
      <c r="E9" s="48" t="s">
        <v>293</v>
      </c>
    </row>
    <row r="10" spans="1:6" ht="18" customHeight="1">
      <c r="A10" s="9"/>
      <c r="B10" s="250" t="s">
        <v>295</v>
      </c>
      <c r="C10" s="176">
        <v>8.4</v>
      </c>
      <c r="D10" s="256" t="s">
        <v>294</v>
      </c>
      <c r="E10" s="48" t="s">
        <v>293</v>
      </c>
    </row>
    <row r="11" spans="1:6" ht="18" customHeight="1">
      <c r="A11" s="9"/>
      <c r="B11" s="250" t="s">
        <v>296</v>
      </c>
      <c r="C11" s="176">
        <v>8.4</v>
      </c>
      <c r="D11" s="256" t="s">
        <v>294</v>
      </c>
      <c r="E11" s="48" t="s">
        <v>293</v>
      </c>
    </row>
    <row r="12" spans="1:6" ht="18" customHeight="1">
      <c r="A12" s="9"/>
      <c r="B12" s="250" t="s">
        <v>297</v>
      </c>
      <c r="C12" s="176">
        <v>6</v>
      </c>
      <c r="D12" s="256" t="s">
        <v>294</v>
      </c>
      <c r="E12" s="48" t="s">
        <v>293</v>
      </c>
    </row>
    <row r="13" spans="1:6" ht="18" customHeight="1">
      <c r="A13" s="9"/>
      <c r="B13" s="250" t="s">
        <v>298</v>
      </c>
      <c r="C13" s="176">
        <v>8.4</v>
      </c>
      <c r="D13" s="256" t="s">
        <v>294</v>
      </c>
      <c r="E13" s="48" t="s">
        <v>293</v>
      </c>
    </row>
    <row r="14" spans="1:6" ht="18" customHeight="1">
      <c r="A14" s="9"/>
      <c r="B14" s="250" t="s">
        <v>299</v>
      </c>
      <c r="C14" s="176">
        <v>4.2</v>
      </c>
      <c r="D14" s="256" t="s">
        <v>294</v>
      </c>
      <c r="E14" s="48" t="s">
        <v>293</v>
      </c>
    </row>
    <row r="15" spans="1:6" ht="18" customHeight="1">
      <c r="A15" s="9"/>
      <c r="B15" s="250" t="s">
        <v>300</v>
      </c>
      <c r="C15" s="176">
        <v>4.2</v>
      </c>
      <c r="D15" s="256" t="s">
        <v>294</v>
      </c>
      <c r="E15" s="48" t="s">
        <v>293</v>
      </c>
    </row>
    <row r="16" spans="1:6" ht="18" customHeight="1">
      <c r="A16" s="9"/>
      <c r="B16" s="250" t="s">
        <v>301</v>
      </c>
      <c r="C16" s="176">
        <v>4.2</v>
      </c>
      <c r="D16" s="256" t="s">
        <v>292</v>
      </c>
      <c r="E16" s="48" t="s">
        <v>293</v>
      </c>
    </row>
    <row r="17" spans="1:5" ht="18" customHeight="1">
      <c r="A17" s="9"/>
      <c r="B17" s="250" t="s">
        <v>302</v>
      </c>
      <c r="C17" s="176">
        <v>4.2</v>
      </c>
      <c r="D17" s="256" t="s">
        <v>294</v>
      </c>
      <c r="E17" s="48" t="s">
        <v>293</v>
      </c>
    </row>
    <row r="18" spans="1:5" ht="18" customHeight="1">
      <c r="A18" s="9"/>
      <c r="B18" s="250" t="s">
        <v>303</v>
      </c>
      <c r="C18" s="176">
        <v>8.4</v>
      </c>
      <c r="D18" s="256" t="s">
        <v>294</v>
      </c>
      <c r="E18" s="48" t="s">
        <v>293</v>
      </c>
    </row>
    <row r="19" spans="1:5" ht="18" customHeight="1">
      <c r="A19" s="9"/>
      <c r="B19" s="250" t="s">
        <v>304</v>
      </c>
      <c r="C19" s="176">
        <v>16.8</v>
      </c>
      <c r="D19" s="256" t="s">
        <v>294</v>
      </c>
      <c r="E19" s="48" t="s">
        <v>293</v>
      </c>
    </row>
    <row r="20" spans="1:5" ht="18" customHeight="1">
      <c r="A20" s="9"/>
      <c r="B20" s="250" t="s">
        <v>305</v>
      </c>
      <c r="C20" s="176">
        <v>2</v>
      </c>
      <c r="D20" s="256" t="s">
        <v>292</v>
      </c>
      <c r="E20" s="48" t="s">
        <v>293</v>
      </c>
    </row>
    <row r="21" spans="1:5" ht="18" customHeight="1">
      <c r="A21" s="9"/>
      <c r="B21" s="250" t="s">
        <v>306</v>
      </c>
      <c r="C21" s="176">
        <v>8.4</v>
      </c>
      <c r="D21" s="256" t="s">
        <v>292</v>
      </c>
      <c r="E21" s="48" t="s">
        <v>293</v>
      </c>
    </row>
    <row r="22" spans="1:5" ht="18" customHeight="1">
      <c r="A22" s="9"/>
      <c r="B22" s="250" t="s">
        <v>307</v>
      </c>
      <c r="C22" s="176">
        <v>2.5</v>
      </c>
      <c r="D22" s="256" t="s">
        <v>292</v>
      </c>
      <c r="E22" s="48" t="s">
        <v>293</v>
      </c>
    </row>
    <row r="23" spans="1:5" ht="18" customHeight="1">
      <c r="A23" s="9"/>
      <c r="B23" s="250" t="s">
        <v>308</v>
      </c>
      <c r="C23" s="176">
        <v>3</v>
      </c>
      <c r="D23" s="256" t="s">
        <v>292</v>
      </c>
      <c r="E23" s="48" t="s">
        <v>293</v>
      </c>
    </row>
    <row r="24" spans="1:5" ht="18" customHeight="1">
      <c r="A24" s="9"/>
      <c r="B24" s="250" t="s">
        <v>309</v>
      </c>
      <c r="C24" s="176">
        <v>1.5</v>
      </c>
      <c r="D24" s="256" t="s">
        <v>292</v>
      </c>
      <c r="E24" s="48" t="s">
        <v>293</v>
      </c>
    </row>
    <row r="25" spans="1:5" ht="18" customHeight="1">
      <c r="A25" s="9"/>
      <c r="B25" s="250" t="s">
        <v>310</v>
      </c>
      <c r="C25" s="176">
        <v>8.4</v>
      </c>
      <c r="D25" s="256" t="s">
        <v>292</v>
      </c>
      <c r="E25" s="48" t="s">
        <v>293</v>
      </c>
    </row>
    <row r="26" spans="1:5" ht="18" customHeight="1">
      <c r="A26" s="9"/>
      <c r="B26" s="250" t="s">
        <v>311</v>
      </c>
      <c r="C26" s="176">
        <v>16.8</v>
      </c>
      <c r="D26" s="256" t="s">
        <v>294</v>
      </c>
      <c r="E26" s="48" t="s">
        <v>293</v>
      </c>
    </row>
    <row r="27" spans="1:5" ht="18" customHeight="1">
      <c r="A27" s="9"/>
      <c r="B27" s="250"/>
      <c r="C27" s="176"/>
      <c r="D27" s="256"/>
      <c r="E27" s="48"/>
    </row>
    <row r="28" spans="1:5" ht="18" customHeight="1">
      <c r="A28" s="9"/>
      <c r="B28" s="250"/>
      <c r="C28" s="176"/>
      <c r="D28" s="256"/>
      <c r="E28" s="48"/>
    </row>
    <row r="29" spans="1:5" ht="18" customHeight="1">
      <c r="A29" s="9"/>
      <c r="B29" s="250"/>
      <c r="C29" s="176"/>
      <c r="D29" s="256"/>
      <c r="E29" s="48"/>
    </row>
    <row r="30" spans="1:5" ht="18" customHeight="1">
      <c r="A30" s="9"/>
      <c r="B30" s="250"/>
      <c r="C30" s="176"/>
      <c r="D30" s="256"/>
      <c r="E30" s="48"/>
    </row>
    <row r="31" spans="1:5" ht="18" customHeight="1">
      <c r="A31" s="9"/>
      <c r="B31" s="250"/>
      <c r="C31" s="176"/>
      <c r="D31" s="256"/>
      <c r="E31" s="48"/>
    </row>
    <row r="32" spans="1:5" ht="18" customHeight="1">
      <c r="A32" s="9"/>
      <c r="B32" s="250"/>
      <c r="C32" s="176"/>
      <c r="D32" s="256"/>
      <c r="E32" s="48"/>
    </row>
    <row r="33" spans="1:5" ht="18" customHeight="1">
      <c r="A33" s="9"/>
      <c r="B33" s="250"/>
      <c r="C33" s="176"/>
      <c r="D33" s="256"/>
      <c r="E33" s="48"/>
    </row>
    <row r="34" spans="1:5" ht="18" customHeight="1">
      <c r="A34" s="9"/>
      <c r="B34" s="250"/>
      <c r="C34" s="176"/>
      <c r="D34" s="256"/>
      <c r="E34" s="48"/>
    </row>
    <row r="35" spans="1:5" ht="18" customHeight="1">
      <c r="A35" s="9"/>
      <c r="B35" s="250"/>
      <c r="C35" s="176"/>
      <c r="D35" s="256"/>
      <c r="E35" s="48"/>
    </row>
    <row r="36" spans="1:5" ht="18" customHeight="1">
      <c r="A36" s="9"/>
      <c r="B36" s="250"/>
      <c r="C36" s="176"/>
      <c r="D36" s="256"/>
      <c r="E36" s="48"/>
    </row>
    <row r="37" spans="1:5" ht="18" customHeight="1">
      <c r="A37" s="9"/>
      <c r="B37" s="250"/>
      <c r="C37" s="176"/>
      <c r="D37" s="256"/>
      <c r="E37" s="48"/>
    </row>
    <row r="38" spans="1:5" ht="18" customHeight="1">
      <c r="A38" s="9"/>
      <c r="B38" s="250"/>
      <c r="C38" s="176"/>
      <c r="D38" s="256"/>
      <c r="E38" s="48"/>
    </row>
    <row r="39" spans="1:5" ht="18" customHeight="1">
      <c r="A39" s="9"/>
      <c r="B39" s="250"/>
      <c r="C39" s="176"/>
      <c r="D39" s="256"/>
      <c r="E39" s="48"/>
    </row>
    <row r="40" spans="1:5" ht="18" customHeight="1">
      <c r="A40" s="9"/>
      <c r="B40" s="250"/>
      <c r="C40" s="176"/>
      <c r="D40" s="256"/>
      <c r="E40" s="48"/>
    </row>
    <row r="41" spans="1:5" ht="18" customHeight="1">
      <c r="A41" s="9"/>
      <c r="B41" s="250"/>
      <c r="C41" s="176"/>
      <c r="D41" s="256"/>
      <c r="E41" s="48"/>
    </row>
    <row r="42" spans="1:5" ht="18" customHeight="1">
      <c r="A42" s="9"/>
      <c r="B42" s="250"/>
      <c r="C42" s="176"/>
      <c r="D42" s="256"/>
      <c r="E42" s="48"/>
    </row>
    <row r="43" spans="1:5" ht="18" customHeight="1">
      <c r="A43" s="9"/>
      <c r="B43" s="250"/>
      <c r="C43" s="176"/>
      <c r="D43" s="256"/>
      <c r="E43" s="48"/>
    </row>
    <row r="44" spans="1:5" ht="18" customHeight="1">
      <c r="A44" s="9"/>
      <c r="B44" s="250"/>
      <c r="C44" s="176"/>
      <c r="D44" s="256"/>
      <c r="E44" s="48"/>
    </row>
    <row r="45" spans="1:5" ht="18" customHeight="1">
      <c r="A45" s="9"/>
      <c r="B45" s="250"/>
      <c r="C45" s="176"/>
      <c r="D45" s="256"/>
      <c r="E45" s="48"/>
    </row>
    <row r="46" spans="1:5" ht="18" customHeight="1">
      <c r="A46" s="9"/>
      <c r="B46" s="250"/>
      <c r="C46" s="176"/>
      <c r="D46" s="256"/>
      <c r="E46" s="48"/>
    </row>
    <row r="47" spans="1:5" ht="18" customHeight="1">
      <c r="A47" s="9"/>
      <c r="B47" s="250"/>
      <c r="C47" s="176"/>
      <c r="D47" s="256"/>
      <c r="E47" s="48"/>
    </row>
    <row r="48" spans="1:5" ht="18" customHeight="1">
      <c r="A48" s="9"/>
      <c r="B48" s="250"/>
      <c r="C48" s="176"/>
      <c r="D48" s="256"/>
      <c r="E48" s="48"/>
    </row>
    <row r="49" spans="1:5" ht="18" customHeight="1">
      <c r="A49" s="9"/>
      <c r="B49" s="250"/>
      <c r="C49" s="176"/>
      <c r="D49" s="256"/>
      <c r="E49" s="48"/>
    </row>
    <row r="50" spans="1:5" ht="18" customHeight="1">
      <c r="A50" s="9"/>
      <c r="B50" s="250"/>
      <c r="C50" s="176"/>
      <c r="D50" s="256"/>
      <c r="E50" s="48"/>
    </row>
    <row r="51" spans="1:5" ht="18" customHeight="1">
      <c r="A51" s="9"/>
      <c r="B51" s="250"/>
      <c r="C51" s="176"/>
      <c r="D51" s="256"/>
      <c r="E51" s="48"/>
    </row>
    <row r="52" spans="1:5" ht="18" customHeight="1">
      <c r="A52" s="9"/>
      <c r="B52" s="250"/>
      <c r="C52" s="176"/>
      <c r="D52" s="256"/>
      <c r="E52" s="48"/>
    </row>
    <row r="53" spans="1:5" ht="18" customHeight="1">
      <c r="A53" s="9"/>
      <c r="B53" s="250"/>
      <c r="C53" s="176"/>
      <c r="D53" s="256"/>
      <c r="E53" s="48"/>
    </row>
    <row r="54" spans="1:5" ht="18" customHeight="1">
      <c r="A54" s="9"/>
      <c r="B54" s="250"/>
      <c r="C54" s="176"/>
      <c r="D54" s="256"/>
      <c r="E54" s="48"/>
    </row>
    <row r="55" spans="1:5" ht="18" customHeight="1">
      <c r="A55" s="9"/>
      <c r="B55" s="250"/>
      <c r="C55" s="176"/>
      <c r="D55" s="256"/>
      <c r="E55" s="48"/>
    </row>
    <row r="56" spans="1:5" ht="18" customHeight="1">
      <c r="A56" s="9"/>
      <c r="B56" s="250"/>
      <c r="C56" s="176"/>
      <c r="D56" s="256"/>
      <c r="E56" s="48"/>
    </row>
    <row r="57" spans="1:5" ht="18" customHeight="1">
      <c r="A57" s="9"/>
      <c r="B57" s="250"/>
      <c r="C57" s="176"/>
      <c r="D57" s="256"/>
      <c r="E57" s="48"/>
    </row>
    <row r="58" spans="1:5" ht="18" customHeight="1">
      <c r="A58" s="9"/>
      <c r="B58" s="250"/>
      <c r="C58" s="176"/>
      <c r="D58" s="256"/>
      <c r="E58" s="48"/>
    </row>
    <row r="59" spans="1:5" ht="18" customHeight="1">
      <c r="A59" s="9"/>
      <c r="B59" s="250"/>
      <c r="C59" s="176"/>
      <c r="D59" s="256"/>
      <c r="E59" s="48"/>
    </row>
    <row r="60" spans="1:5" ht="18" customHeight="1">
      <c r="A60" s="9"/>
      <c r="B60" s="250"/>
      <c r="C60" s="176"/>
      <c r="D60" s="256"/>
      <c r="E60" s="48"/>
    </row>
    <row r="61" spans="1:5" ht="18" customHeight="1">
      <c r="A61" s="9"/>
      <c r="B61" s="250"/>
      <c r="C61" s="176"/>
      <c r="D61" s="256"/>
      <c r="E61" s="48"/>
    </row>
    <row r="62" spans="1:5" ht="18" customHeight="1">
      <c r="A62" s="9"/>
      <c r="B62" s="250"/>
      <c r="C62" s="176"/>
      <c r="D62" s="256"/>
      <c r="E62" s="48"/>
    </row>
    <row r="63" spans="1:5" ht="18" customHeight="1">
      <c r="A63" s="9"/>
      <c r="B63" s="250"/>
      <c r="C63" s="176"/>
      <c r="D63" s="256"/>
      <c r="E63" s="48"/>
    </row>
    <row r="64" spans="1:5" ht="18" customHeight="1">
      <c r="A64" s="9"/>
      <c r="B64" s="250"/>
      <c r="C64" s="176"/>
      <c r="D64" s="256"/>
      <c r="E64" s="48"/>
    </row>
    <row r="65" spans="1:5" ht="18" customHeight="1">
      <c r="A65" s="9"/>
      <c r="B65" s="250"/>
      <c r="C65" s="176"/>
      <c r="D65" s="256"/>
      <c r="E65" s="48"/>
    </row>
    <row r="66" spans="1:5" ht="18" customHeight="1">
      <c r="A66" s="9"/>
      <c r="B66" s="250"/>
      <c r="C66" s="176"/>
      <c r="D66" s="256"/>
      <c r="E66" s="48"/>
    </row>
    <row r="67" spans="1:5" ht="18" customHeight="1">
      <c r="A67" s="9"/>
      <c r="B67" s="250"/>
      <c r="C67" s="176"/>
      <c r="D67" s="256"/>
      <c r="E67" s="48"/>
    </row>
    <row r="68" spans="1:5" ht="18" customHeight="1">
      <c r="A68" s="9"/>
      <c r="B68" s="250"/>
      <c r="C68" s="176"/>
      <c r="D68" s="256"/>
      <c r="E68" s="48"/>
    </row>
    <row r="69" spans="1:5" ht="18" customHeight="1">
      <c r="A69" s="9"/>
      <c r="B69" s="250"/>
      <c r="C69" s="176"/>
      <c r="D69" s="256"/>
      <c r="E69" s="48"/>
    </row>
    <row r="70" spans="1:5" ht="18" customHeight="1">
      <c r="A70" s="9"/>
      <c r="B70" s="250"/>
      <c r="C70" s="176"/>
      <c r="D70" s="256"/>
      <c r="E70" s="48"/>
    </row>
    <row r="71" spans="1:5" ht="18" customHeight="1">
      <c r="A71" s="9"/>
      <c r="B71" s="250"/>
      <c r="C71" s="176"/>
      <c r="D71" s="256"/>
      <c r="E71" s="48"/>
    </row>
    <row r="72" spans="1:5" ht="18" customHeight="1">
      <c r="A72" s="9"/>
      <c r="B72" s="250"/>
      <c r="C72" s="176"/>
      <c r="D72" s="256"/>
      <c r="E72" s="48"/>
    </row>
    <row r="73" spans="1:5" ht="18" customHeight="1">
      <c r="A73" s="9"/>
      <c r="B73" s="250"/>
      <c r="C73" s="176"/>
      <c r="D73" s="256"/>
      <c r="E73" s="48"/>
    </row>
    <row r="74" spans="1:5" ht="18" customHeight="1">
      <c r="A74" s="9"/>
      <c r="B74" s="250"/>
      <c r="C74" s="176"/>
      <c r="D74" s="256"/>
      <c r="E74" s="48"/>
    </row>
    <row r="75" spans="1:5" ht="18" customHeight="1">
      <c r="A75" s="9"/>
      <c r="B75" s="250"/>
      <c r="C75" s="176"/>
      <c r="D75" s="256"/>
      <c r="E75" s="48"/>
    </row>
    <row r="76" spans="1:5" ht="18" customHeight="1">
      <c r="A76" s="9"/>
      <c r="B76" s="250"/>
      <c r="C76" s="176"/>
      <c r="D76" s="256"/>
      <c r="E76" s="48"/>
    </row>
    <row r="77" spans="1:5" ht="18" customHeight="1">
      <c r="A77" s="9"/>
      <c r="B77" s="250"/>
      <c r="C77" s="176"/>
      <c r="D77" s="256"/>
      <c r="E77" s="48"/>
    </row>
    <row r="78" spans="1:5" ht="18" customHeight="1">
      <c r="A78" s="9"/>
      <c r="B78" s="250"/>
      <c r="C78" s="176"/>
      <c r="D78" s="256"/>
      <c r="E78" s="48"/>
    </row>
    <row r="79" spans="1:5" ht="18" customHeight="1">
      <c r="A79" s="9"/>
      <c r="B79" s="250"/>
      <c r="C79" s="176"/>
      <c r="D79" s="256"/>
      <c r="E79" s="48"/>
    </row>
    <row r="80" spans="1:5" ht="18" customHeight="1">
      <c r="A80" s="9"/>
      <c r="B80" s="250"/>
      <c r="C80" s="176"/>
      <c r="D80" s="256"/>
      <c r="E80" s="48"/>
    </row>
    <row r="81" spans="1:5" ht="18" customHeight="1">
      <c r="A81" s="9"/>
      <c r="B81" s="250"/>
      <c r="C81" s="176"/>
      <c r="D81" s="256"/>
      <c r="E81" s="48"/>
    </row>
    <row r="82" spans="1:5" ht="18" customHeight="1">
      <c r="A82" s="9"/>
      <c r="B82" s="250"/>
      <c r="C82" s="176"/>
      <c r="D82" s="256"/>
      <c r="E82" s="48"/>
    </row>
    <row r="83" spans="1:5" ht="18" customHeight="1">
      <c r="A83" s="9"/>
      <c r="B83" s="250"/>
      <c r="C83" s="176"/>
      <c r="D83" s="256"/>
      <c r="E83" s="48"/>
    </row>
    <row r="84" spans="1:5" ht="18" customHeight="1">
      <c r="A84" s="9"/>
      <c r="B84" s="250"/>
      <c r="C84" s="176"/>
      <c r="D84" s="256"/>
      <c r="E84" s="48"/>
    </row>
    <row r="85" spans="1:5" ht="18" customHeight="1">
      <c r="A85" s="9"/>
      <c r="B85" s="250"/>
      <c r="C85" s="176"/>
      <c r="D85" s="256"/>
      <c r="E85" s="48"/>
    </row>
    <row r="86" spans="1:5" ht="18" customHeight="1">
      <c r="A86" s="9"/>
      <c r="B86" s="250"/>
      <c r="C86" s="176"/>
      <c r="D86" s="256"/>
      <c r="E86" s="48"/>
    </row>
    <row r="87" spans="1:5" ht="18" customHeight="1">
      <c r="A87" s="9"/>
      <c r="B87" s="250"/>
      <c r="C87" s="176"/>
      <c r="D87" s="256"/>
      <c r="E87" s="48"/>
    </row>
    <row r="88" spans="1:5" ht="18" customHeight="1">
      <c r="A88" s="9"/>
      <c r="B88" s="250"/>
      <c r="C88" s="176"/>
      <c r="D88" s="256"/>
      <c r="E88" s="48"/>
    </row>
    <row r="89" spans="1:5" ht="18" customHeight="1">
      <c r="A89" s="9"/>
      <c r="B89" s="250"/>
      <c r="C89" s="176"/>
      <c r="D89" s="256"/>
      <c r="E89" s="48"/>
    </row>
    <row r="90" spans="1:5" ht="18" customHeight="1">
      <c r="A90" s="9"/>
      <c r="B90" s="250"/>
      <c r="C90" s="176"/>
      <c r="D90" s="256"/>
      <c r="E90" s="48"/>
    </row>
    <row r="91" spans="1:5" ht="18" customHeight="1">
      <c r="A91" s="9"/>
      <c r="B91" s="250"/>
      <c r="C91" s="176"/>
      <c r="D91" s="256"/>
      <c r="E91" s="48"/>
    </row>
    <row r="92" spans="1:5" ht="18" customHeight="1">
      <c r="A92" s="9"/>
      <c r="B92" s="250"/>
      <c r="C92" s="176"/>
      <c r="D92" s="256"/>
      <c r="E92" s="48"/>
    </row>
  </sheetData>
  <sheetProtection algorithmName="SHA-512" hashValue="c7sBUZfByAanfAc1ABARcUi7MxUZ8/lCyURNlqgHzBKx4YnI5zoPFr9bIJk2N52hqm3q8k6OAwTtC8tn/W7e7g==" saltValue="LI1+/gdhboDgoAUu240MCw==" spinCount="100000" sheet="1" objects="1" scenarios="1" formatCells="0" formatColumns="0" formatRows="0" insertColumns="0" insertRows="0"/>
  <mergeCells count="2">
    <mergeCell ref="A3:D3"/>
    <mergeCell ref="A2:E2"/>
  </mergeCells>
  <phoneticPr fontId="14" type="noConversion"/>
  <dataValidations xWindow="827" yWindow="571" count="1">
    <dataValidation type="list" showInputMessage="1" showErrorMessage="1" prompt="Die Funktion mit dem Pfeil auswählen. 1 Zeile pro Person und Weiterbildung nutzen" sqref="D8:D92" xr:uid="{00000000-0002-0000-0300-000000000000}">
      <formula1>"Leitung,Mitarbeiter/in,Ehrenamtlicher oder Mitarbeiter&lt;5%"</formula1>
    </dataValidation>
  </dataValidations>
  <pageMargins left="0.78740157499999996" right="0.78740157499999996" top="0.984251969" bottom="0.984251969" header="0.4921259845" footer="0.4921259845"/>
  <pageSetup paperSize="9" fitToWidth="0"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6">
    <tabColor rgb="FFC00000"/>
  </sheetPr>
  <dimension ref="A1:S45"/>
  <sheetViews>
    <sheetView showGridLines="0" tabSelected="1" zoomScale="115" zoomScaleNormal="115" workbookViewId="0">
      <selection activeCell="G10" sqref="G10"/>
    </sheetView>
  </sheetViews>
  <sheetFormatPr baseColWidth="10" defaultColWidth="11.5" defaultRowHeight="13"/>
  <cols>
    <col min="1" max="1" width="14.6640625" customWidth="1"/>
    <col min="2" max="2" width="8.83203125" customWidth="1"/>
    <col min="3" max="3" width="41" customWidth="1"/>
    <col min="4" max="4" width="11" customWidth="1"/>
    <col min="5" max="5" width="17.33203125" customWidth="1"/>
    <col min="6" max="6" width="23.6640625" customWidth="1"/>
    <col min="7" max="7" width="17.6640625" style="61" customWidth="1"/>
    <col min="8" max="8" width="25" customWidth="1"/>
    <col min="9" max="9" width="3.5" style="179" customWidth="1"/>
    <col min="14" max="18" width="11.5" style="179"/>
  </cols>
  <sheetData>
    <row r="1" spans="1:18" ht="14" thickBot="1">
      <c r="A1" s="343" t="s">
        <v>312</v>
      </c>
      <c r="B1" s="400" t="s">
        <v>313</v>
      </c>
      <c r="C1" s="400"/>
      <c r="D1" s="159" t="s">
        <v>314</v>
      </c>
      <c r="E1" t="str">
        <f ca="1">MID(CELL("Dateiname",A1),SEARCH("[",CELL("Dateiname",A1),1)+1,SEARCH("]",CELL("Dateiname",A1),1)-SEARCH("[",CELL("Dateiname",A1),1)-1)</f>
        <v>Score Card.xlsx</v>
      </c>
    </row>
    <row r="2" spans="1:18" ht="15" thickBot="1">
      <c r="A2" s="198" t="s">
        <v>315</v>
      </c>
      <c r="B2" s="198" t="s">
        <v>316</v>
      </c>
      <c r="C2" s="198" t="s">
        <v>317</v>
      </c>
      <c r="D2" s="198" t="s">
        <v>318</v>
      </c>
      <c r="E2" s="198" t="s">
        <v>319</v>
      </c>
      <c r="F2" s="198" t="s">
        <v>320</v>
      </c>
      <c r="G2" s="198" t="s">
        <v>321</v>
      </c>
      <c r="H2" s="198" t="s">
        <v>322</v>
      </c>
    </row>
    <row r="3" spans="1:18">
      <c r="A3" s="199">
        <f>'Schritt 1'!D12</f>
        <v>0</v>
      </c>
      <c r="B3" s="199">
        <f>'Schritt 1'!D17</f>
        <v>0</v>
      </c>
      <c r="C3" s="200" t="str">
        <f>'Schritt 1'!C20</f>
        <v>Stufe1</v>
      </c>
      <c r="D3" s="200">
        <f>'Schritt 2 BFS'!C6</f>
        <v>0</v>
      </c>
      <c r="E3" s="200">
        <f>'Schritt 2 BFS'!C12</f>
        <v>1</v>
      </c>
      <c r="F3" s="200">
        <f>'Schritt 2 BFS'!C13</f>
        <v>0</v>
      </c>
      <c r="G3" s="199">
        <f>'Schritt 2 BFS'!C14</f>
        <v>0</v>
      </c>
      <c r="H3" s="200">
        <f>'Schritt 4'!C5</f>
        <v>0</v>
      </c>
    </row>
    <row r="4" spans="1:18" ht="11.25" customHeight="1">
      <c r="A4" s="343"/>
    </row>
    <row r="5" spans="1:18" ht="18">
      <c r="A5" s="401" t="s">
        <v>323</v>
      </c>
      <c r="B5" s="402"/>
      <c r="C5" s="402"/>
      <c r="D5" s="402"/>
      <c r="E5" s="402"/>
      <c r="F5" s="402"/>
      <c r="G5" s="402"/>
      <c r="H5" s="403"/>
      <c r="I5" s="180"/>
    </row>
    <row r="6" spans="1:18" ht="5.25" customHeight="1" thickBot="1">
      <c r="G6" s="132"/>
      <c r="H6" s="133"/>
    </row>
    <row r="7" spans="1:18" ht="14" thickBot="1">
      <c r="A7" s="344"/>
      <c r="B7" s="414" t="s">
        <v>324</v>
      </c>
      <c r="C7" s="414" t="s">
        <v>325</v>
      </c>
      <c r="D7" s="414" t="s">
        <v>326</v>
      </c>
      <c r="E7" s="417" t="s">
        <v>327</v>
      </c>
      <c r="F7" s="418"/>
      <c r="G7" s="406">
        <v>2021</v>
      </c>
      <c r="H7" s="407"/>
      <c r="I7" s="181"/>
      <c r="J7" s="134">
        <v>2020</v>
      </c>
      <c r="K7" s="135">
        <v>2019</v>
      </c>
      <c r="L7" s="136">
        <v>2018</v>
      </c>
      <c r="M7" s="137">
        <v>2017</v>
      </c>
    </row>
    <row r="8" spans="1:18" ht="12.75" customHeight="1">
      <c r="A8" s="345" t="s">
        <v>328</v>
      </c>
      <c r="B8" s="415"/>
      <c r="C8" s="415"/>
      <c r="D8" s="415"/>
      <c r="E8" s="408" t="s">
        <v>329</v>
      </c>
      <c r="F8" s="409"/>
      <c r="G8" s="419" t="s">
        <v>330</v>
      </c>
      <c r="H8" s="421" t="s">
        <v>331</v>
      </c>
      <c r="I8" s="410"/>
      <c r="J8" s="404" t="s">
        <v>330</v>
      </c>
      <c r="K8" s="404" t="s">
        <v>330</v>
      </c>
      <c r="L8" s="404" t="s">
        <v>330</v>
      </c>
      <c r="M8" s="404" t="s">
        <v>330</v>
      </c>
    </row>
    <row r="9" spans="1:18" ht="14" thickBot="1">
      <c r="A9" s="346"/>
      <c r="B9" s="416"/>
      <c r="C9" s="416"/>
      <c r="D9" s="416"/>
      <c r="E9" s="138" t="s">
        <v>332</v>
      </c>
      <c r="F9" s="139" t="s">
        <v>333</v>
      </c>
      <c r="G9" s="420"/>
      <c r="H9" s="422"/>
      <c r="I9" s="410"/>
      <c r="J9" s="405"/>
      <c r="K9" s="405"/>
      <c r="L9" s="405"/>
      <c r="M9" s="405"/>
    </row>
    <row r="10" spans="1:18" s="69" customFormat="1" ht="28">
      <c r="A10" s="258" t="s">
        <v>334</v>
      </c>
      <c r="B10" s="258" t="s">
        <v>1</v>
      </c>
      <c r="C10" s="259" t="s">
        <v>335</v>
      </c>
      <c r="D10" s="260" t="s">
        <v>336</v>
      </c>
      <c r="E10" s="261">
        <f>'Schritt 4'!C5</f>
        <v>0</v>
      </c>
      <c r="F10" s="140"/>
      <c r="G10" s="262">
        <f>'Schritt 4'!D5</f>
        <v>34.200000000000003</v>
      </c>
      <c r="H10" s="29" t="str">
        <f t="shared" ref="H10:H16" si="0">IF(G10&gt;=E10,"erreicht","nicht erreicht")</f>
        <v>erreicht</v>
      </c>
      <c r="I10" s="263"/>
      <c r="J10" s="264"/>
      <c r="K10" s="265"/>
      <c r="L10" s="266"/>
      <c r="M10" s="266"/>
      <c r="N10" s="216"/>
      <c r="O10" s="216"/>
      <c r="P10" s="216"/>
      <c r="Q10" s="216"/>
      <c r="R10" s="216"/>
    </row>
    <row r="11" spans="1:18" s="69" customFormat="1" ht="14">
      <c r="A11" s="267" t="s">
        <v>334</v>
      </c>
      <c r="B11" s="267" t="s">
        <v>1</v>
      </c>
      <c r="C11" s="268" t="s">
        <v>337</v>
      </c>
      <c r="D11" s="269" t="s">
        <v>336</v>
      </c>
      <c r="E11" s="270">
        <f>'Schritt 4'!C6</f>
        <v>0</v>
      </c>
      <c r="F11" s="141"/>
      <c r="G11" s="271">
        <f>'Schritt 4'!D6</f>
        <v>0</v>
      </c>
      <c r="H11" s="30" t="str">
        <f t="shared" si="0"/>
        <v>erreicht</v>
      </c>
      <c r="I11" s="263"/>
      <c r="J11" s="264"/>
      <c r="K11" s="265"/>
      <c r="L11" s="266"/>
      <c r="M11" s="266"/>
      <c r="N11" s="216"/>
      <c r="O11" s="216"/>
      <c r="P11" s="216"/>
      <c r="Q11" s="216"/>
      <c r="R11" s="216"/>
    </row>
    <row r="12" spans="1:18" ht="14">
      <c r="A12" s="272" t="s">
        <v>334</v>
      </c>
      <c r="B12" s="272" t="s">
        <v>338</v>
      </c>
      <c r="C12" s="273" t="s">
        <v>339</v>
      </c>
      <c r="D12" s="274" t="s">
        <v>336</v>
      </c>
      <c r="E12" s="275">
        <v>1</v>
      </c>
      <c r="F12" s="142"/>
      <c r="G12" s="276">
        <f>'Schritt 3'!H30</f>
        <v>2</v>
      </c>
      <c r="H12" s="30" t="str">
        <f t="shared" si="0"/>
        <v>erreicht</v>
      </c>
      <c r="I12" s="182"/>
      <c r="J12" s="1"/>
      <c r="K12" s="5"/>
      <c r="L12" s="2"/>
      <c r="M12" s="2"/>
    </row>
    <row r="13" spans="1:18" ht="14">
      <c r="A13" s="277" t="s">
        <v>334</v>
      </c>
      <c r="B13" s="277" t="s">
        <v>71</v>
      </c>
      <c r="C13" s="278" t="s">
        <v>340</v>
      </c>
      <c r="D13" s="279" t="s">
        <v>336</v>
      </c>
      <c r="E13" s="280">
        <v>3</v>
      </c>
      <c r="F13" s="204"/>
      <c r="G13" s="281">
        <f>'Schritt 3'!C31</f>
        <v>35</v>
      </c>
      <c r="H13" s="30" t="str">
        <f>IF(G13&gt;=E13,"erreicht","nicht erreicht")</f>
        <v>erreicht</v>
      </c>
      <c r="I13" s="182"/>
      <c r="J13" s="1"/>
      <c r="K13" s="5"/>
      <c r="L13" s="2"/>
      <c r="M13" s="2"/>
    </row>
    <row r="14" spans="1:18" ht="15" thickBot="1">
      <c r="A14" s="282" t="s">
        <v>334</v>
      </c>
      <c r="B14" s="282" t="s">
        <v>1</v>
      </c>
      <c r="C14" s="283" t="s">
        <v>341</v>
      </c>
      <c r="D14" s="284" t="s">
        <v>336</v>
      </c>
      <c r="E14" s="285" t="s">
        <v>217</v>
      </c>
      <c r="F14" s="195"/>
      <c r="G14" s="286" t="str">
        <f>'Schritt 2 BFS'!C99</f>
        <v>ja</v>
      </c>
      <c r="H14" s="196" t="str">
        <f>IF('Schritt 2 BFS'!C99="ja","erreicht","nicht erreicht")</f>
        <v>erreicht</v>
      </c>
      <c r="I14" s="182"/>
      <c r="J14" s="201"/>
      <c r="K14" s="202"/>
      <c r="L14" s="203"/>
      <c r="M14" s="203"/>
    </row>
    <row r="15" spans="1:18" s="69" customFormat="1" ht="14">
      <c r="A15" s="287" t="s">
        <v>342</v>
      </c>
      <c r="B15" s="287" t="s">
        <v>1</v>
      </c>
      <c r="C15" s="288" t="s">
        <v>87</v>
      </c>
      <c r="D15" s="289" t="s">
        <v>336</v>
      </c>
      <c r="E15" s="290">
        <v>1</v>
      </c>
      <c r="F15" s="145"/>
      <c r="G15" s="291">
        <f>'Schritt 2 BFS'!C19</f>
        <v>0</v>
      </c>
      <c r="H15" s="58" t="str">
        <f t="shared" si="0"/>
        <v>nicht erreicht</v>
      </c>
      <c r="I15" s="263"/>
      <c r="J15" s="292"/>
      <c r="K15" s="293"/>
      <c r="L15" s="294"/>
      <c r="M15" s="294"/>
      <c r="N15" s="216"/>
      <c r="O15" s="216"/>
      <c r="P15" s="216"/>
      <c r="Q15" s="216"/>
      <c r="R15" s="216"/>
    </row>
    <row r="16" spans="1:18" s="69" customFormat="1" ht="14">
      <c r="A16" s="287" t="s">
        <v>342</v>
      </c>
      <c r="B16" s="287" t="s">
        <v>1</v>
      </c>
      <c r="C16" s="295" t="s">
        <v>88</v>
      </c>
      <c r="D16" s="289" t="s">
        <v>336</v>
      </c>
      <c r="E16" s="290">
        <f>IF('Schritt 2 BFS'!C13+'Schritt 2 BFS'!C14=0,0,2)</f>
        <v>0</v>
      </c>
      <c r="F16" s="143"/>
      <c r="G16" s="291">
        <f>'Schritt 2 BFS'!C20</f>
        <v>0</v>
      </c>
      <c r="H16" s="27" t="str">
        <f t="shared" si="0"/>
        <v>erreicht</v>
      </c>
      <c r="I16" s="263"/>
      <c r="J16" s="264"/>
      <c r="K16" s="265"/>
      <c r="L16" s="266"/>
      <c r="M16" s="266"/>
      <c r="N16" s="216"/>
      <c r="O16" s="216"/>
      <c r="P16" s="216"/>
      <c r="Q16" s="216"/>
      <c r="R16" s="216"/>
    </row>
    <row r="17" spans="1:18" s="69" customFormat="1" ht="28">
      <c r="A17" s="287" t="s">
        <v>342</v>
      </c>
      <c r="B17" s="287" t="s">
        <v>1</v>
      </c>
      <c r="C17" s="295" t="s">
        <v>343</v>
      </c>
      <c r="D17" s="289" t="s">
        <v>336</v>
      </c>
      <c r="E17" s="296"/>
      <c r="F17" s="143"/>
      <c r="G17" s="297">
        <f>IFERROR('Schritt 2 BFS'!C37/'Schritt 1'!D12,0)</f>
        <v>0</v>
      </c>
      <c r="H17" s="27" t="str">
        <f>IF(ISBLANK(E17),"Minimum definieren",IF(G17&gt;=E17,"erreicht","nicht erreicht"))</f>
        <v>Minimum definieren</v>
      </c>
      <c r="I17" s="263"/>
      <c r="J17" s="264"/>
      <c r="K17" s="265"/>
      <c r="L17" s="266"/>
      <c r="M17" s="266"/>
      <c r="N17" s="216"/>
      <c r="O17" s="216"/>
      <c r="P17" s="216"/>
      <c r="Q17" s="216"/>
      <c r="R17" s="216"/>
    </row>
    <row r="18" spans="1:18" s="69" customFormat="1" ht="15" thickBot="1">
      <c r="A18" s="298" t="s">
        <v>342</v>
      </c>
      <c r="B18" s="298" t="s">
        <v>1</v>
      </c>
      <c r="C18" s="299" t="s">
        <v>344</v>
      </c>
      <c r="D18" s="300" t="s">
        <v>345</v>
      </c>
      <c r="E18" s="301"/>
      <c r="F18" s="302"/>
      <c r="G18" s="303"/>
      <c r="H18" s="57" t="s">
        <v>346</v>
      </c>
      <c r="I18" s="263"/>
      <c r="J18" s="264"/>
      <c r="K18" s="265"/>
      <c r="L18" s="266"/>
      <c r="M18" s="266"/>
      <c r="N18" s="216"/>
      <c r="O18" s="216"/>
      <c r="P18" s="216"/>
      <c r="Q18" s="216"/>
      <c r="R18" s="216"/>
    </row>
    <row r="19" spans="1:18" s="69" customFormat="1" ht="15" thickBot="1">
      <c r="A19" s="304" t="s">
        <v>342</v>
      </c>
      <c r="B19" s="304" t="s">
        <v>338</v>
      </c>
      <c r="C19" s="305" t="s">
        <v>214</v>
      </c>
      <c r="D19" s="306" t="s">
        <v>345</v>
      </c>
      <c r="E19" s="307">
        <v>2</v>
      </c>
      <c r="F19" s="308">
        <v>1</v>
      </c>
      <c r="G19" s="309">
        <f>'Schritt 2 BFS'!C97</f>
        <v>0</v>
      </c>
      <c r="H19" s="56" t="str">
        <f>IF(AND(G19&lt;=E19,G19&gt;=F19),"erreicht",IF($G19&gt;$E19,"nicht erreicht",IF($G19&lt;$F19,"Maximum überschritten")))</f>
        <v>Maximum überschritten</v>
      </c>
      <c r="I19" s="263"/>
      <c r="J19" s="264"/>
      <c r="K19" s="265"/>
      <c r="L19" s="266"/>
      <c r="M19" s="266"/>
      <c r="N19" s="216"/>
      <c r="O19" s="216"/>
      <c r="P19" s="216"/>
      <c r="Q19" s="216"/>
      <c r="R19" s="216"/>
    </row>
    <row r="20" spans="1:18" s="69" customFormat="1" ht="14">
      <c r="A20" s="287" t="s">
        <v>342</v>
      </c>
      <c r="B20" s="287" t="s">
        <v>347</v>
      </c>
      <c r="C20" s="310" t="s">
        <v>348</v>
      </c>
      <c r="D20" s="289" t="s">
        <v>336</v>
      </c>
      <c r="E20" s="311">
        <v>0.5</v>
      </c>
      <c r="F20" s="312">
        <v>1</v>
      </c>
      <c r="G20" s="313">
        <f>IFERROR(('Schritt 2 BFS'!C94+'Schritt 2 BFS'!C95)/('Schritt 2 BFS'!C59-'Schritt 2 BFS'!C63),0)</f>
        <v>0</v>
      </c>
      <c r="H20" s="205" t="str">
        <f>IF(AND(G20&gt;=E20,G20&lt;=F20),"erreicht",IF($G20&lt;$E20,"nicht erreicht",IF($G20&gt;$F20,"Maximum überschritten")))</f>
        <v>nicht erreicht</v>
      </c>
      <c r="I20" s="263"/>
      <c r="J20" s="264"/>
      <c r="K20" s="265"/>
      <c r="L20" s="266"/>
      <c r="M20" s="266"/>
      <c r="N20" s="216"/>
      <c r="O20" s="216"/>
      <c r="P20" s="216"/>
      <c r="Q20" s="216"/>
      <c r="R20" s="216"/>
    </row>
    <row r="21" spans="1:18" s="69" customFormat="1" ht="14">
      <c r="A21" s="287" t="s">
        <v>342</v>
      </c>
      <c r="B21" s="287" t="s">
        <v>347</v>
      </c>
      <c r="C21" s="310" t="s">
        <v>349</v>
      </c>
      <c r="D21" s="289" t="s">
        <v>336</v>
      </c>
      <c r="E21" s="311">
        <v>0.1</v>
      </c>
      <c r="F21" s="143"/>
      <c r="G21" s="313">
        <f>'Schritt 2 BFS'!C59/'Schritt 1'!C27</f>
        <v>0</v>
      </c>
      <c r="H21" s="55" t="str">
        <f>IF(G21&gt;=E21,"erreicht","nicht erreicht")</f>
        <v>nicht erreicht</v>
      </c>
      <c r="I21" s="263"/>
      <c r="J21" s="264"/>
      <c r="K21" s="265"/>
      <c r="L21" s="266"/>
      <c r="M21" s="266"/>
      <c r="N21" s="216"/>
      <c r="O21" s="216"/>
      <c r="P21" s="216"/>
      <c r="Q21" s="216"/>
      <c r="R21" s="216"/>
    </row>
    <row r="22" spans="1:18" s="69" customFormat="1" ht="14">
      <c r="A22" s="287" t="s">
        <v>342</v>
      </c>
      <c r="B22" s="287" t="s">
        <v>347</v>
      </c>
      <c r="C22" s="295" t="s">
        <v>350</v>
      </c>
      <c r="D22" s="289" t="s">
        <v>336</v>
      </c>
      <c r="E22" s="290">
        <v>1</v>
      </c>
      <c r="F22" s="314">
        <v>3</v>
      </c>
      <c r="G22" s="315">
        <f>IFERROR('Schritt 2 BFS'!C79/'Schritt 2 BFS'!C44,0)</f>
        <v>0</v>
      </c>
      <c r="H22" s="28" t="str">
        <f>IF(AND(G22&gt;=E22,G22&lt;=F22),"erreicht",IF($G22&lt;$E22,"nicht erreicht",IF($G22&gt;$F22,"Maximum überschritten")))</f>
        <v>nicht erreicht</v>
      </c>
      <c r="I22" s="263"/>
      <c r="J22" s="264"/>
      <c r="K22" s="265"/>
      <c r="L22" s="266"/>
      <c r="M22" s="266"/>
      <c r="N22" s="216"/>
      <c r="O22" s="216"/>
      <c r="P22" s="216"/>
      <c r="Q22" s="216"/>
      <c r="R22" s="216"/>
    </row>
    <row r="23" spans="1:18" s="69" customFormat="1" ht="14">
      <c r="A23" s="287" t="s">
        <v>342</v>
      </c>
      <c r="B23" s="316" t="s">
        <v>347</v>
      </c>
      <c r="C23" s="317" t="s">
        <v>351</v>
      </c>
      <c r="D23" s="318" t="s">
        <v>336</v>
      </c>
      <c r="E23" s="319"/>
      <c r="F23" s="143"/>
      <c r="G23" s="320">
        <f>'Schritt 2 BFS'!C79</f>
        <v>0</v>
      </c>
      <c r="H23" s="27" t="str">
        <f>IF(ISBLANK(E23),"Minimum definieren",IF(G23&gt;=E23,"erreicht","nicht erreicht"))</f>
        <v>Minimum definieren</v>
      </c>
      <c r="I23" s="263"/>
      <c r="J23" s="264"/>
      <c r="K23" s="265"/>
      <c r="L23" s="266"/>
      <c r="M23" s="266"/>
      <c r="N23" s="216"/>
      <c r="O23" s="216"/>
      <c r="P23" s="216"/>
      <c r="Q23" s="216"/>
      <c r="R23" s="216"/>
    </row>
    <row r="24" spans="1:18" s="69" customFormat="1" ht="14.25" customHeight="1" thickBot="1">
      <c r="A24" s="298" t="s">
        <v>342</v>
      </c>
      <c r="B24" s="298" t="s">
        <v>347</v>
      </c>
      <c r="C24" s="299" t="s">
        <v>352</v>
      </c>
      <c r="D24" s="300" t="s">
        <v>336</v>
      </c>
      <c r="E24" s="321"/>
      <c r="F24" s="144"/>
      <c r="G24" s="303">
        <f>IFERROR('Schritt 2 BFS'!C79/'Schritt 1'!D12,0)</f>
        <v>0</v>
      </c>
      <c r="H24" s="59" t="str">
        <f>IF(ISBLANK(E24),"Minimum definieren",IF(G24&gt;=E24,"erreicht","nicht erreicht"))</f>
        <v>Minimum definieren</v>
      </c>
      <c r="I24" s="263"/>
      <c r="J24" s="264"/>
      <c r="K24" s="265"/>
      <c r="L24" s="266"/>
      <c r="M24" s="266"/>
      <c r="N24" s="216"/>
      <c r="O24" s="216"/>
      <c r="P24" s="216"/>
      <c r="Q24" s="216"/>
      <c r="R24" s="216"/>
    </row>
    <row r="25" spans="1:18" s="69" customFormat="1" ht="14">
      <c r="A25" s="287" t="s">
        <v>342</v>
      </c>
      <c r="B25" s="287" t="s">
        <v>64</v>
      </c>
      <c r="C25" s="310" t="s">
        <v>353</v>
      </c>
      <c r="D25" s="289" t="s">
        <v>336</v>
      </c>
      <c r="E25" s="290">
        <v>1</v>
      </c>
      <c r="F25" s="145"/>
      <c r="G25" s="322">
        <f>IFERROR('Schritt 2 BFS'!C9/'Schritt 1'!D12,0)</f>
        <v>0</v>
      </c>
      <c r="H25" s="58" t="str">
        <f>IF(ISBLANK(E25),"Minimum definieren",IF(G25&gt;=E25,"erreicht","nicht erreicht"))</f>
        <v>nicht erreicht</v>
      </c>
      <c r="I25" s="263"/>
      <c r="J25" s="264"/>
      <c r="K25" s="265"/>
      <c r="L25" s="266"/>
      <c r="M25" s="266"/>
      <c r="N25" s="216"/>
      <c r="O25" s="216"/>
      <c r="P25" s="216"/>
      <c r="Q25" s="216"/>
      <c r="R25" s="216"/>
    </row>
    <row r="26" spans="1:18" s="69" customFormat="1" ht="14">
      <c r="A26" s="287" t="s">
        <v>342</v>
      </c>
      <c r="B26" s="287" t="s">
        <v>64</v>
      </c>
      <c r="C26" s="295" t="s">
        <v>354</v>
      </c>
      <c r="D26" s="289" t="s">
        <v>336</v>
      </c>
      <c r="E26" s="323"/>
      <c r="F26" s="312">
        <v>1</v>
      </c>
      <c r="G26" s="312">
        <f>IFERROR('Schritt 2 BFS'!C6/'Schritt 1'!D12,0)</f>
        <v>0</v>
      </c>
      <c r="H26" s="27" t="str">
        <f>IF(ISBLANK(E26),"Minimum definieren",IF(AND(G26&gt;=E26,G26&lt;=F26),"erreicht",IF(G26&lt;E26,"nicht erreicht",IF(G26&gt;F26,"Maximum überschritten"))))</f>
        <v>Minimum definieren</v>
      </c>
      <c r="I26" s="263"/>
      <c r="J26" s="264"/>
      <c r="K26" s="265"/>
      <c r="L26" s="266"/>
      <c r="M26" s="266"/>
      <c r="N26" s="216"/>
      <c r="O26" s="216"/>
      <c r="P26" s="216"/>
      <c r="Q26" s="216"/>
      <c r="R26" s="216"/>
    </row>
    <row r="27" spans="1:18" s="69" customFormat="1" ht="15" customHeight="1" thickBot="1">
      <c r="A27" s="298" t="s">
        <v>342</v>
      </c>
      <c r="B27" s="298" t="s">
        <v>64</v>
      </c>
      <c r="C27" s="299" t="s">
        <v>355</v>
      </c>
      <c r="D27" s="300" t="s">
        <v>336</v>
      </c>
      <c r="E27" s="324"/>
      <c r="F27" s="144"/>
      <c r="G27" s="325">
        <f>IFERROR(('Schritt 2 BFS'!C8/'Schritt 2 BFS'!C6),0)</f>
        <v>0</v>
      </c>
      <c r="H27" s="40" t="str">
        <f>IF(ISBLANK(E27),"Minimum definieren",IF(G27&gt;=E27,"erreicht","nicht erreicht"))</f>
        <v>Minimum definieren</v>
      </c>
      <c r="I27" s="263"/>
      <c r="J27" s="264"/>
      <c r="K27" s="265"/>
      <c r="L27" s="266"/>
      <c r="M27" s="266"/>
      <c r="N27" s="216"/>
      <c r="O27" s="216"/>
      <c r="P27" s="216"/>
      <c r="Q27" s="216"/>
      <c r="R27" s="216"/>
    </row>
    <row r="28" spans="1:18" s="146" customFormat="1" ht="14">
      <c r="A28" s="287" t="s">
        <v>342</v>
      </c>
      <c r="B28" s="287" t="s">
        <v>71</v>
      </c>
      <c r="C28" s="310" t="s">
        <v>356</v>
      </c>
      <c r="D28" s="289" t="s">
        <v>336</v>
      </c>
      <c r="E28" s="296"/>
      <c r="F28" s="145"/>
      <c r="G28" s="326">
        <f>'Schritt 3'!C9</f>
        <v>0</v>
      </c>
      <c r="H28" s="58" t="str">
        <f>IF(ISBLANK(E28),"Minimum definieren",IF(G28&gt;=E28,"erreicht","nicht erreicht"))</f>
        <v>Minimum definieren</v>
      </c>
      <c r="I28" s="327"/>
      <c r="J28" s="328"/>
      <c r="K28" s="329"/>
      <c r="L28" s="330"/>
      <c r="M28" s="330"/>
      <c r="N28" s="331"/>
      <c r="O28" s="331"/>
      <c r="P28" s="331"/>
      <c r="Q28" s="331"/>
      <c r="R28" s="331"/>
    </row>
    <row r="29" spans="1:18" s="146" customFormat="1" ht="29" thickBot="1">
      <c r="A29" s="298" t="s">
        <v>342</v>
      </c>
      <c r="B29" s="298" t="s">
        <v>71</v>
      </c>
      <c r="C29" s="299" t="s">
        <v>357</v>
      </c>
      <c r="D29" s="300" t="s">
        <v>336</v>
      </c>
      <c r="E29" s="323"/>
      <c r="F29" s="143"/>
      <c r="G29" s="312">
        <f>IFERROR('Schritt 3'!E6/'Schritt 1'!D17,0)</f>
        <v>0</v>
      </c>
      <c r="H29" s="60" t="str">
        <f>IF(AND(ISBLANK(E29),NOT(G29=0)),"Minimum definieren",IF(G29=0,"Minimum definieren oder kein schulischer Auftrag",IF(G29&gt;=E29,"erreicht","nicht erreicht")))</f>
        <v>Minimum definieren oder kein schulischer Auftrag</v>
      </c>
      <c r="I29" s="327"/>
      <c r="J29" s="328"/>
      <c r="K29" s="329"/>
      <c r="L29" s="330"/>
      <c r="M29" s="330"/>
      <c r="N29" s="331"/>
      <c r="O29" s="331"/>
      <c r="P29" s="331"/>
      <c r="Q29" s="331"/>
      <c r="R29" s="331"/>
    </row>
    <row r="30" spans="1:18" ht="14">
      <c r="A30" s="332" t="s">
        <v>358</v>
      </c>
      <c r="B30" s="332" t="s">
        <v>1</v>
      </c>
      <c r="C30" s="333" t="s">
        <v>359</v>
      </c>
      <c r="D30" s="269" t="s">
        <v>336</v>
      </c>
      <c r="E30" s="334">
        <f>'Schritt 1'!$C$38</f>
        <v>12.5</v>
      </c>
      <c r="F30" s="335">
        <f>'Schritt 1'!D38</f>
        <v>25</v>
      </c>
      <c r="G30" s="32">
        <f>'Schritt 2 BFS'!C15*42</f>
        <v>0</v>
      </c>
      <c r="H30" s="33" t="str">
        <f>IF(AND(G30&gt;=E30,G30&lt;=F30),"erreicht",IF($G30&lt;$E30,"nicht erreicht",IF($G30&gt;$F30,"Maximum überschritten")))</f>
        <v>nicht erreicht</v>
      </c>
      <c r="I30" s="182"/>
      <c r="J30" s="23"/>
      <c r="K30" s="24"/>
      <c r="L30" s="25"/>
      <c r="M30" s="25"/>
    </row>
    <row r="31" spans="1:18" ht="14">
      <c r="A31" s="147" t="s">
        <v>360</v>
      </c>
      <c r="B31" s="277" t="s">
        <v>1</v>
      </c>
      <c r="C31" s="278" t="s">
        <v>361</v>
      </c>
      <c r="D31" s="269" t="s">
        <v>336</v>
      </c>
      <c r="E31" s="336">
        <f>IF('Schritt 1'!C20="Stufe1",'Schritt 1'!C41,(IF('Schritt 1'!C20="Stufe2",'Schritt 1'!C42,IF('Schritt 1'!C20="Stufe3",'Schritt 1'!C43,IF('Schritt 1'!C20="Stufe4",'Schritt 1'!C44,IF('Schritt 1'!C20="Stufe5",'Schritt 1'!C45))))))</f>
        <v>0.1</v>
      </c>
      <c r="F31" s="143"/>
      <c r="G31" s="337">
        <f>'Schritt 2 BFS'!$C$16/100</f>
        <v>0</v>
      </c>
      <c r="H31" s="34" t="str">
        <f>IF($G31&gt;=$E31,"erreicht","nicht erreicht")</f>
        <v>nicht erreicht</v>
      </c>
      <c r="I31" s="182"/>
      <c r="J31" s="23"/>
      <c r="K31" s="24"/>
      <c r="L31" s="25"/>
      <c r="M31" s="25"/>
    </row>
    <row r="32" spans="1:18" ht="14.25" customHeight="1">
      <c r="A32" s="147" t="s">
        <v>362</v>
      </c>
      <c r="B32" s="277" t="s">
        <v>1</v>
      </c>
      <c r="C32" s="278" t="s">
        <v>86</v>
      </c>
      <c r="D32" s="269" t="s">
        <v>345</v>
      </c>
      <c r="E32" s="338" t="str">
        <f>IF('Schritt 1'!C20="Stufe1",'Schritt 1'!C48,(IF('Schritt 1'!C20="Stufe2",'Schritt 1'!C49,IF('Schritt 1'!C20="Stufe3",'Schritt 1'!C50,IF('Schritt 1'!C20="Stufe4",'Schritt 1'!C51,IF('Schritt 1'!C20="Stufe5",'Schritt 1'!C52))))))</f>
        <v>Ad-hoc-Kurs</v>
      </c>
      <c r="F32" s="338" t="str">
        <f>IF('Schritt 1'!C20="Stufe1",'Schritt 1'!D48,(IF('Schritt 1'!C20="Stufe2",'Schritt 1'!D49,IF('Schritt 1'!C20="Stufe3",'Schritt 1'!D50,IF('Schritt 1'!C20="Stufe4",'Schritt 1'!D51,IF('Schritt 1'!C20="Stufe5",'Schritt 1'!D52))))))</f>
        <v>SAB-Grund- oder Leiterkurs</v>
      </c>
      <c r="G32" s="197" t="str">
        <f>IF('Schritt 2 BFS'!C18="",0,'Schritt 2 BFS'!C18)</f>
        <v>I+D Spezialist</v>
      </c>
      <c r="H32" s="35" t="str">
        <f>IF(G32=0,"nicht erreicht",IF(OR(G32=F32,G32=E32),"erreicht",IF('Schritt 1'!C20="Stufe1","Maximum überschritten",IF(AND('Schritt 1'!C20="Stufe2",'Schritt 2 BFS'!C18='Schritt 1'!C48),"nicht erreicht",IF(AND('Schritt 1'!C20="Stufe2",'Schritt 2 BFS'!C18='Schritt 1'!C51),"Maximum überschritten",IF(OR('Schritt 1'!C20="Stufe3",'Schritt 1'!C20="Stufe4",'Schritt 1'!C20="Stufe5"),"nicht erreicht"))))))</f>
        <v>Maximum überschritten</v>
      </c>
      <c r="I32" s="182"/>
      <c r="J32" s="23"/>
      <c r="K32" s="24"/>
      <c r="L32" s="25"/>
      <c r="M32" s="25"/>
    </row>
    <row r="33" spans="1:19" ht="14">
      <c r="A33" s="147" t="s">
        <v>363</v>
      </c>
      <c r="B33" s="277" t="s">
        <v>338</v>
      </c>
      <c r="C33" s="278" t="s">
        <v>364</v>
      </c>
      <c r="D33" s="269" t="s">
        <v>336</v>
      </c>
      <c r="E33" s="338">
        <f>'Schritt 1'!C29</f>
        <v>75</v>
      </c>
      <c r="F33" s="338">
        <f>'Schritt 1'!D29</f>
        <v>150</v>
      </c>
      <c r="G33" s="36">
        <f>'Schritt 2 BFS'!C23</f>
        <v>0</v>
      </c>
      <c r="H33" s="31" t="str">
        <f>IF(AND(G33&gt;=E33,G33&lt;=F33),"erreicht",IF($G33&lt;$E33,"nicht erreicht",IF($G33&gt;$F33,"Maximum überschritten")))</f>
        <v>nicht erreicht</v>
      </c>
      <c r="I33" s="182"/>
      <c r="J33" s="23"/>
      <c r="K33" s="24"/>
      <c r="L33" s="25"/>
      <c r="M33" s="25"/>
    </row>
    <row r="34" spans="1:19" ht="14">
      <c r="A34" s="147" t="s">
        <v>365</v>
      </c>
      <c r="B34" s="148" t="s">
        <v>347</v>
      </c>
      <c r="C34" s="278" t="s">
        <v>366</v>
      </c>
      <c r="D34" s="269" t="s">
        <v>336</v>
      </c>
      <c r="E34" s="338">
        <f>'Schritt 1'!C27</f>
        <v>2500</v>
      </c>
      <c r="F34" s="338">
        <f>'Schritt 1'!D27</f>
        <v>5000</v>
      </c>
      <c r="G34" s="37">
        <f>'Schritt 2 BFS'!C44</f>
        <v>0</v>
      </c>
      <c r="H34" s="31" t="str">
        <f>IF(AND(G34&gt;=E34,G34&lt;=F34),"erreicht",IF($G34&lt;$E34,"nicht erreicht",IF($G34&gt;$F34,"Maximum überschritten")))</f>
        <v>nicht erreicht</v>
      </c>
      <c r="I34" s="182"/>
      <c r="J34" s="23"/>
      <c r="K34" s="24"/>
      <c r="L34" s="25"/>
      <c r="M34" s="25"/>
    </row>
    <row r="35" spans="1:19" ht="14">
      <c r="A35" s="147" t="s">
        <v>367</v>
      </c>
      <c r="B35" s="148" t="s">
        <v>347</v>
      </c>
      <c r="C35" s="278" t="s">
        <v>349</v>
      </c>
      <c r="D35" s="269" t="s">
        <v>336</v>
      </c>
      <c r="E35" s="336">
        <v>0.1</v>
      </c>
      <c r="F35" s="336">
        <f>'Schritt 1'!D28/'Schritt 1'!C27</f>
        <v>0.2</v>
      </c>
      <c r="G35" s="337">
        <f>('Schritt 2 BFS'!C59)/('Schritt 1'!C27)</f>
        <v>0</v>
      </c>
      <c r="H35" s="31" t="str">
        <f>IF(AND(G35&gt;=E35,G35&lt;=F35),"erreicht",IF($G35&lt;$E35,"nicht erreicht",IF($G35&gt;$F35,"Maximum überschritten")))</f>
        <v>nicht erreicht</v>
      </c>
      <c r="I35" s="182"/>
      <c r="J35" s="23"/>
      <c r="K35" s="24"/>
      <c r="L35" s="25"/>
      <c r="M35" s="25"/>
    </row>
    <row r="36" spans="1:19" ht="14">
      <c r="A36" s="147" t="s">
        <v>368</v>
      </c>
      <c r="B36" s="148" t="s">
        <v>64</v>
      </c>
      <c r="C36" s="278" t="s">
        <v>369</v>
      </c>
      <c r="D36" s="269" t="s">
        <v>336</v>
      </c>
      <c r="E36" s="281">
        <f>IF('Schritt 1'!C20="Stufe1",'Schritt 1'!D32,(IF('Schritt 1'!C20="Stufe2",'Schritt 1'!D33,IF('Schritt 1'!C20="Stufe3",'Schritt 1'!D34,IF('Schritt 1'!C20="Stufe4",'Schritt 1'!D35,IF('Schritt 1'!C20="Stufe5",'Schritt 1'!D36))))))</f>
        <v>2</v>
      </c>
      <c r="F36" s="143"/>
      <c r="G36" s="339">
        <f>'Schritt 2 BFS'!C28</f>
        <v>6</v>
      </c>
      <c r="H36" s="31" t="str">
        <f>IF($G36&gt;=$E36,"erreicht","nicht erreicht")</f>
        <v>erreicht</v>
      </c>
      <c r="I36" s="182"/>
      <c r="J36" s="23"/>
      <c r="K36" s="24"/>
      <c r="L36" s="25"/>
      <c r="M36" s="25"/>
    </row>
    <row r="37" spans="1:19" ht="15" thickBot="1">
      <c r="A37" s="149" t="s">
        <v>368</v>
      </c>
      <c r="B37" s="150" t="s">
        <v>64</v>
      </c>
      <c r="C37" s="283" t="s">
        <v>370</v>
      </c>
      <c r="D37" s="284" t="s">
        <v>336</v>
      </c>
      <c r="E37" s="286">
        <f>IF('Schritt 1'!C20="Stufe1",'Schritt 1'!C32,(IF('Schritt 1'!C20="Stufe2",'Schritt 1'!C33,IF('Schritt 1'!C20="Stufe3",'Schritt 1'!C34,IF('Schritt 1'!C20="Stufe4",'Schritt 1'!C35,IF('Schritt 1'!C20="Stufe5",'Schritt 1'!C36))))))</f>
        <v>2</v>
      </c>
      <c r="F37" s="144"/>
      <c r="G37" s="38">
        <f>'Schritt 2 BFS'!C27</f>
        <v>0</v>
      </c>
      <c r="H37" s="39" t="str">
        <f>IF($G37&gt;=$E37,"erreicht","nicht erreicht")</f>
        <v>nicht erreicht</v>
      </c>
      <c r="I37" s="182"/>
      <c r="J37" s="3"/>
      <c r="K37" s="6"/>
      <c r="L37" s="4"/>
      <c r="M37" s="4"/>
    </row>
    <row r="38" spans="1:19">
      <c r="D38" s="213"/>
      <c r="E38" s="151"/>
      <c r="F38" s="151"/>
      <c r="G38" s="152"/>
      <c r="I38" s="182"/>
      <c r="J38" s="151"/>
      <c r="K38" s="151"/>
      <c r="L38" s="151"/>
    </row>
    <row r="39" spans="1:19">
      <c r="A39" s="400" t="s">
        <v>371</v>
      </c>
      <c r="B39" s="400"/>
      <c r="C39" s="411" t="s">
        <v>372</v>
      </c>
      <c r="D39" s="412"/>
      <c r="E39" s="412"/>
      <c r="F39" s="412"/>
      <c r="G39" s="412"/>
      <c r="H39" s="412"/>
      <c r="I39" s="412"/>
      <c r="N39"/>
      <c r="O39"/>
      <c r="P39"/>
      <c r="Q39"/>
      <c r="R39"/>
    </row>
    <row r="40" spans="1:19">
      <c r="A40" s="153"/>
      <c r="B40" s="153" t="s">
        <v>373</v>
      </c>
      <c r="C40" s="411" t="s">
        <v>374</v>
      </c>
      <c r="D40" s="412"/>
      <c r="E40" s="412"/>
      <c r="F40" s="412"/>
      <c r="G40" s="412"/>
      <c r="H40" s="412"/>
      <c r="I40" s="412"/>
      <c r="N40"/>
      <c r="O40"/>
      <c r="P40"/>
      <c r="Q40"/>
      <c r="R40"/>
    </row>
    <row r="41" spans="1:19">
      <c r="A41" s="153"/>
      <c r="B41" s="153" t="s">
        <v>375</v>
      </c>
      <c r="C41" s="413" t="s">
        <v>376</v>
      </c>
      <c r="D41" s="413"/>
      <c r="E41" s="413"/>
      <c r="F41" s="413"/>
      <c r="G41" s="413"/>
      <c r="H41" s="413"/>
      <c r="I41" s="413"/>
      <c r="N41"/>
      <c r="O41"/>
      <c r="P41"/>
      <c r="Q41"/>
      <c r="R41"/>
    </row>
    <row r="42" spans="1:19" ht="39" customHeight="1">
      <c r="A42" s="154"/>
      <c r="B42" s="154" t="s">
        <v>377</v>
      </c>
      <c r="C42" s="398" t="s">
        <v>378</v>
      </c>
      <c r="D42" s="399"/>
      <c r="E42" s="399"/>
      <c r="F42" s="399"/>
      <c r="G42" s="399"/>
      <c r="H42" s="399"/>
      <c r="I42" s="399"/>
      <c r="N42"/>
      <c r="O42"/>
      <c r="P42"/>
      <c r="Q42"/>
      <c r="R42"/>
    </row>
    <row r="43" spans="1:19" ht="37.5" customHeight="1">
      <c r="B43" s="155"/>
      <c r="E43" s="156"/>
      <c r="F43" s="156"/>
      <c r="G43" s="157"/>
      <c r="I43" s="183"/>
      <c r="J43" s="156"/>
      <c r="K43" s="156"/>
      <c r="L43" s="156"/>
      <c r="M43" s="156"/>
      <c r="N43" s="156"/>
      <c r="O43" s="156"/>
      <c r="P43" s="156"/>
      <c r="Q43" s="156"/>
      <c r="R43" s="156"/>
      <c r="S43" s="156"/>
    </row>
    <row r="45" spans="1:19">
      <c r="F45" s="340"/>
      <c r="G45" s="158"/>
    </row>
  </sheetData>
  <sheetProtection algorithmName="SHA-512" hashValue="AHrXZGOCcNJLcl/bGLxv17J+3hsbNVx0SxEJ3L8Vfirns7Fdifd/tDK4UWKUuuWGWK5RrGf2VhqyfaAzzQ0TnQ==" saltValue="OjFD57cfwkA74LLfm/UaTg==" spinCount="100000" sheet="1" objects="1" scenarios="1" formatCells="0" formatColumns="0" formatRows="0"/>
  <protectedRanges>
    <protectedRange password="C772" sqref="A30:A37 G22:G29 A27:F29 A26:D26 F26 B30:G38 G13:G19 A13:F25 A10:G12" name="Plage1"/>
  </protectedRanges>
  <mergeCells count="20">
    <mergeCell ref="B1:C1"/>
    <mergeCell ref="C39:I39"/>
    <mergeCell ref="D7:D9"/>
    <mergeCell ref="E7:F7"/>
    <mergeCell ref="G8:G9"/>
    <mergeCell ref="H8:H9"/>
    <mergeCell ref="B7:B9"/>
    <mergeCell ref="C7:C9"/>
    <mergeCell ref="C42:I42"/>
    <mergeCell ref="A39:B39"/>
    <mergeCell ref="A5:H5"/>
    <mergeCell ref="M8:M9"/>
    <mergeCell ref="L8:L9"/>
    <mergeCell ref="G7:H7"/>
    <mergeCell ref="E8:F8"/>
    <mergeCell ref="I8:I9"/>
    <mergeCell ref="J8:J9"/>
    <mergeCell ref="K8:K9"/>
    <mergeCell ref="C40:I40"/>
    <mergeCell ref="C41:I41"/>
  </mergeCells>
  <phoneticPr fontId="0" type="noConversion"/>
  <conditionalFormatting sqref="H10:H37">
    <cfRule type="cellIs" dxfId="2" priority="16" operator="equal">
      <formula>"Maximum überschritten"</formula>
    </cfRule>
    <cfRule type="cellIs" dxfId="1" priority="17" operator="equal">
      <formula>"nicht erreicht"</formula>
    </cfRule>
    <cfRule type="cellIs" dxfId="0" priority="18" operator="equal">
      <formula>"erreicht"</formula>
    </cfRule>
  </conditionalFormatting>
  <hyperlinks>
    <hyperlink ref="A31" r:id="rId1" xr:uid="{00000000-0004-0000-0400-000000000000}"/>
    <hyperlink ref="A32" r:id="rId2" xr:uid="{00000000-0004-0000-0400-000001000000}"/>
    <hyperlink ref="A33" r:id="rId3" xr:uid="{00000000-0004-0000-0400-000002000000}"/>
    <hyperlink ref="A34" r:id="rId4" xr:uid="{00000000-0004-0000-0400-000003000000}"/>
    <hyperlink ref="A35" r:id="rId5" xr:uid="{00000000-0004-0000-0400-000004000000}"/>
    <hyperlink ref="A36" r:id="rId6" xr:uid="{00000000-0004-0000-0400-000005000000}"/>
    <hyperlink ref="A37" r:id="rId7" xr:uid="{00000000-0004-0000-0400-000006000000}"/>
  </hyperlinks>
  <pageMargins left="0.27559055118110237" right="0.31496062992125984" top="0.51181102362204722" bottom="0.27559055118110237" header="0.51181102362204722" footer="0.31496062992125984"/>
  <pageSetup paperSize="9" fitToHeight="0" orientation="landscape" r:id="rId8"/>
  <headerFooter alignWithMargins="0"/>
  <ignoredErrors>
    <ignoredError sqref="H14" formula="1"/>
  </ignoredErrors>
  <drawing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5050"/>
  </sheetPr>
  <dimension ref="A1:F94"/>
  <sheetViews>
    <sheetView workbookViewId="0">
      <selection activeCell="I21" sqref="I21"/>
    </sheetView>
  </sheetViews>
  <sheetFormatPr baseColWidth="10" defaultColWidth="11.5" defaultRowHeight="13"/>
  <cols>
    <col min="1" max="1" width="10.83203125" customWidth="1"/>
    <col min="2" max="2" width="11.83203125" customWidth="1"/>
  </cols>
  <sheetData>
    <row r="1" spans="1:6">
      <c r="B1" s="211" t="str">
        <f>ScoreCard!C10</f>
        <v>Anzahl besuchter Weiterbildungs-Stunden durch die Bibliotheksleitung</v>
      </c>
    </row>
    <row r="2" spans="1:6">
      <c r="B2" s="209">
        <v>2021</v>
      </c>
      <c r="C2" s="209">
        <v>2020</v>
      </c>
      <c r="D2" s="209">
        <v>2019</v>
      </c>
      <c r="E2" s="209">
        <v>2018</v>
      </c>
      <c r="F2" s="209">
        <v>2017</v>
      </c>
    </row>
    <row r="3" spans="1:6" ht="36">
      <c r="A3" s="210" t="s">
        <v>379</v>
      </c>
      <c r="B3" s="209">
        <f>ScoreCard!G10</f>
        <v>34.200000000000003</v>
      </c>
      <c r="C3" s="209">
        <f>ScoreCard!J10</f>
        <v>0</v>
      </c>
      <c r="D3" s="209">
        <f>ScoreCard!K10</f>
        <v>0</v>
      </c>
      <c r="E3" s="209">
        <f>ScoreCard!L10</f>
        <v>0</v>
      </c>
      <c r="F3" s="209">
        <f>ScoreCard!M10</f>
        <v>0</v>
      </c>
    </row>
    <row r="23" spans="1:6">
      <c r="B23" s="211" t="str">
        <f>ScoreCard!C11</f>
        <v>Anzahl Weiterbildungen pro Mitarbeiter</v>
      </c>
    </row>
    <row r="24" spans="1:6">
      <c r="B24" s="209">
        <v>2021</v>
      </c>
      <c r="C24" s="209">
        <v>2020</v>
      </c>
      <c r="D24" s="209">
        <v>2019</v>
      </c>
      <c r="E24" s="209">
        <v>2018</v>
      </c>
      <c r="F24" s="209">
        <v>2017</v>
      </c>
    </row>
    <row r="25" spans="1:6" ht="36">
      <c r="A25" s="210" t="s">
        <v>379</v>
      </c>
      <c r="B25" s="209">
        <f>ScoreCard!G11</f>
        <v>0</v>
      </c>
      <c r="C25" s="209">
        <f>ScoreCard!J11</f>
        <v>0</v>
      </c>
      <c r="D25" s="209">
        <f>ScoreCard!K11</f>
        <v>0</v>
      </c>
      <c r="E25" s="209">
        <f>ScoreCard!L11</f>
        <v>0</v>
      </c>
      <c r="F25" s="209">
        <f>ScoreCard!M11</f>
        <v>0</v>
      </c>
    </row>
    <row r="26" spans="1:6">
      <c r="A26" s="210"/>
    </row>
    <row r="27" spans="1:6">
      <c r="A27" s="210"/>
    </row>
    <row r="28" spans="1:6">
      <c r="A28" s="210"/>
    </row>
    <row r="29" spans="1:6">
      <c r="A29" s="210"/>
    </row>
    <row r="30" spans="1:6">
      <c r="A30" s="210"/>
    </row>
    <row r="31" spans="1:6">
      <c r="A31" s="210"/>
    </row>
    <row r="32" spans="1:6">
      <c r="A32" s="210"/>
    </row>
    <row r="33" spans="1:6">
      <c r="A33" s="210"/>
    </row>
    <row r="34" spans="1:6">
      <c r="A34" s="210"/>
    </row>
    <row r="35" spans="1:6">
      <c r="A35" s="210"/>
    </row>
    <row r="36" spans="1:6">
      <c r="A36" s="210"/>
    </row>
    <row r="37" spans="1:6">
      <c r="A37" s="210"/>
    </row>
    <row r="38" spans="1:6">
      <c r="A38" s="210"/>
    </row>
    <row r="39" spans="1:6">
      <c r="A39" s="210"/>
    </row>
    <row r="40" spans="1:6">
      <c r="A40" s="210"/>
    </row>
    <row r="41" spans="1:6">
      <c r="A41" s="210"/>
    </row>
    <row r="42" spans="1:6">
      <c r="A42" s="210"/>
    </row>
    <row r="43" spans="1:6">
      <c r="A43" s="210"/>
    </row>
    <row r="44" spans="1:6">
      <c r="A44" s="210"/>
    </row>
    <row r="45" spans="1:6">
      <c r="B45" s="211" t="str">
        <f>ScoreCard!C13</f>
        <v>Anzahl Veranstaltungen</v>
      </c>
    </row>
    <row r="46" spans="1:6">
      <c r="B46" s="209">
        <v>2021</v>
      </c>
      <c r="C46" s="209">
        <v>2020</v>
      </c>
      <c r="D46" s="209">
        <v>2019</v>
      </c>
      <c r="E46" s="209">
        <v>2018</v>
      </c>
      <c r="F46" s="209">
        <v>2017</v>
      </c>
    </row>
    <row r="47" spans="1:6" ht="36">
      <c r="A47" s="210" t="s">
        <v>379</v>
      </c>
      <c r="B47" s="209">
        <f>ScoreCard!G13</f>
        <v>35</v>
      </c>
      <c r="C47" s="209">
        <f>ScoreCard!J13</f>
        <v>0</v>
      </c>
      <c r="D47" s="209">
        <f>ScoreCard!K13</f>
        <v>0</v>
      </c>
      <c r="E47" s="209">
        <f>ScoreCard!L13</f>
        <v>0</v>
      </c>
      <c r="F47" s="209">
        <f>ScoreCard!M13</f>
        <v>0</v>
      </c>
    </row>
    <row r="67" spans="1:6">
      <c r="B67" s="211" t="str">
        <f>ScoreCard!C23</f>
        <v>Anzahl Ausleihen pro Jahr</v>
      </c>
    </row>
    <row r="68" spans="1:6">
      <c r="B68" s="209">
        <v>2021</v>
      </c>
      <c r="C68" s="209">
        <v>2020</v>
      </c>
      <c r="D68" s="209">
        <v>2019</v>
      </c>
      <c r="E68" s="209">
        <v>2018</v>
      </c>
      <c r="F68" s="209">
        <v>2017</v>
      </c>
    </row>
    <row r="69" spans="1:6" ht="36">
      <c r="A69" s="210" t="s">
        <v>379</v>
      </c>
      <c r="B69" s="209">
        <f>ScoreCard!G23</f>
        <v>0</v>
      </c>
      <c r="C69" s="209">
        <f>ScoreCard!J23</f>
        <v>0</v>
      </c>
      <c r="D69" s="209">
        <f>ScoreCard!K23</f>
        <v>0</v>
      </c>
      <c r="E69" s="209">
        <f>ScoreCard!L23</f>
        <v>0</v>
      </c>
      <c r="F69" s="209">
        <f>ScoreCard!M23</f>
        <v>0</v>
      </c>
    </row>
    <row r="92" spans="1:6">
      <c r="B92" s="211" t="str">
        <f>ScoreCard!C25</f>
        <v>Bibliotheksbesuche pro Mitglied des Zielpublikums</v>
      </c>
    </row>
    <row r="93" spans="1:6">
      <c r="B93" s="209">
        <v>2021</v>
      </c>
      <c r="C93" s="209">
        <v>2020</v>
      </c>
      <c r="D93" s="209">
        <v>2019</v>
      </c>
      <c r="E93" s="209">
        <v>2018</v>
      </c>
      <c r="F93" s="209">
        <v>2017</v>
      </c>
    </row>
    <row r="94" spans="1:6" ht="36">
      <c r="A94" s="210" t="s">
        <v>379</v>
      </c>
      <c r="B94" s="209">
        <f>ScoreCard!G25</f>
        <v>0</v>
      </c>
      <c r="C94" s="209">
        <f>ScoreCard!J25</f>
        <v>0</v>
      </c>
      <c r="D94" s="209">
        <f>ScoreCard!K25</f>
        <v>0</v>
      </c>
      <c r="E94" s="209">
        <f>ScoreCard!L25</f>
        <v>0</v>
      </c>
      <c r="F94" s="209">
        <f>ScoreCard!M25</f>
        <v>0</v>
      </c>
    </row>
  </sheetData>
  <sheetProtection algorithmName="SHA-512" hashValue="FVc97HeyAekSwkVOPtvJyWimUbNwsDoMxDLpbzvlXwOn6k3rsLn7vxA/hOXzy9CS87UGzWkeJaytssDMIiq/Ow==" saltValue="cZPyBgXMtT1IVlYZUfojfw==" spinCount="100000" sheet="1" objects="1" scenarios="1"/>
  <protectedRanges>
    <protectedRange password="C772" sqref="B45" name="Plage1"/>
    <protectedRange password="C772" sqref="I45" name="Plage1_1"/>
  </protectedRange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1">
    <tabColor indexed="26"/>
  </sheetPr>
  <dimension ref="A2:N67"/>
  <sheetViews>
    <sheetView showGridLines="0" zoomScale="115" zoomScaleNormal="115" workbookViewId="0">
      <selection activeCell="E33" sqref="E33"/>
    </sheetView>
  </sheetViews>
  <sheetFormatPr baseColWidth="10" defaultColWidth="11.5" defaultRowHeight="13"/>
  <cols>
    <col min="1" max="1" width="37.83203125" customWidth="1"/>
    <col min="2" max="2" width="25.5" customWidth="1"/>
    <col min="3" max="3" width="19.6640625" customWidth="1"/>
    <col min="4" max="5" width="15.1640625" customWidth="1"/>
  </cols>
  <sheetData>
    <row r="2" spans="1:4" ht="18">
      <c r="A2" s="429" t="s">
        <v>380</v>
      </c>
      <c r="B2" s="429"/>
      <c r="C2" s="429"/>
      <c r="D2" s="429"/>
    </row>
    <row r="3" spans="1:4" ht="16">
      <c r="A3" s="160"/>
      <c r="B3" s="160"/>
      <c r="C3" s="160"/>
    </row>
    <row r="4" spans="1:4" ht="16">
      <c r="A4" s="430" t="s">
        <v>381</v>
      </c>
      <c r="B4" s="430"/>
      <c r="C4" s="430"/>
      <c r="D4" s="430"/>
    </row>
    <row r="5" spans="1:4">
      <c r="B5" s="159"/>
    </row>
    <row r="6" spans="1:4">
      <c r="A6" s="161" t="s">
        <v>382</v>
      </c>
      <c r="B6" s="161" t="s">
        <v>383</v>
      </c>
      <c r="C6" s="161" t="s">
        <v>384</v>
      </c>
      <c r="D6" s="161" t="s">
        <v>385</v>
      </c>
    </row>
    <row r="7" spans="1:4" ht="15" customHeight="1">
      <c r="A7" s="53">
        <v>1</v>
      </c>
      <c r="B7" s="49">
        <f>B21</f>
        <v>0.35000000000000003</v>
      </c>
      <c r="C7" s="50">
        <f>B7*5</f>
        <v>1.7500000000000002</v>
      </c>
      <c r="D7" s="51">
        <f>B7*247</f>
        <v>86.45</v>
      </c>
    </row>
    <row r="8" spans="1:4" ht="12.75" customHeight="1">
      <c r="A8" s="53">
        <v>0.9</v>
      </c>
      <c r="B8" s="52">
        <f t="shared" ref="B8:B16" si="0">A8*B$21</f>
        <v>0.31500000000000006</v>
      </c>
      <c r="C8" s="50">
        <f t="shared" ref="C8:C15" si="1">B8*5</f>
        <v>1.5750000000000002</v>
      </c>
      <c r="D8" s="51">
        <f t="shared" ref="D8:D16" si="2">B8*247</f>
        <v>77.805000000000021</v>
      </c>
    </row>
    <row r="9" spans="1:4">
      <c r="A9" s="53">
        <v>0.8</v>
      </c>
      <c r="B9" s="52">
        <f t="shared" si="0"/>
        <v>0.28000000000000003</v>
      </c>
      <c r="C9" s="50">
        <f t="shared" si="1"/>
        <v>1.4000000000000001</v>
      </c>
      <c r="D9" s="51">
        <f t="shared" si="2"/>
        <v>69.160000000000011</v>
      </c>
    </row>
    <row r="10" spans="1:4">
      <c r="A10" s="54">
        <v>0.7</v>
      </c>
      <c r="B10" s="52">
        <f t="shared" si="0"/>
        <v>0.245</v>
      </c>
      <c r="C10" s="50">
        <f t="shared" si="1"/>
        <v>1.2250000000000001</v>
      </c>
      <c r="D10" s="51">
        <f t="shared" si="2"/>
        <v>60.515000000000001</v>
      </c>
    </row>
    <row r="11" spans="1:4">
      <c r="A11" s="54">
        <v>0.6</v>
      </c>
      <c r="B11" s="52">
        <f t="shared" si="0"/>
        <v>0.21000000000000002</v>
      </c>
      <c r="C11" s="50">
        <f>B11*5</f>
        <v>1.05</v>
      </c>
      <c r="D11" s="51">
        <f t="shared" si="2"/>
        <v>51.870000000000005</v>
      </c>
    </row>
    <row r="12" spans="1:4">
      <c r="A12" s="54">
        <v>0.5</v>
      </c>
      <c r="B12" s="52">
        <f t="shared" si="0"/>
        <v>0.17500000000000002</v>
      </c>
      <c r="C12" s="50">
        <f>B12*5</f>
        <v>0.87500000000000011</v>
      </c>
      <c r="D12" s="51">
        <f t="shared" si="2"/>
        <v>43.225000000000001</v>
      </c>
    </row>
    <row r="13" spans="1:4" s="162" customFormat="1">
      <c r="A13" s="54">
        <v>0.4</v>
      </c>
      <c r="B13" s="52">
        <f t="shared" si="0"/>
        <v>0.14000000000000001</v>
      </c>
      <c r="C13" s="50">
        <f t="shared" si="1"/>
        <v>0.70000000000000007</v>
      </c>
      <c r="D13" s="51">
        <f t="shared" si="2"/>
        <v>34.580000000000005</v>
      </c>
    </row>
    <row r="14" spans="1:4" s="162" customFormat="1">
      <c r="A14" s="54">
        <v>0.3</v>
      </c>
      <c r="B14" s="52">
        <f t="shared" si="0"/>
        <v>0.10500000000000001</v>
      </c>
      <c r="C14" s="50">
        <f t="shared" si="1"/>
        <v>0.52500000000000002</v>
      </c>
      <c r="D14" s="51">
        <f t="shared" si="2"/>
        <v>25.935000000000002</v>
      </c>
    </row>
    <row r="15" spans="1:4" s="162" customFormat="1">
      <c r="A15" s="54">
        <v>0.2</v>
      </c>
      <c r="B15" s="52">
        <f t="shared" si="0"/>
        <v>7.0000000000000007E-2</v>
      </c>
      <c r="C15" s="50">
        <f t="shared" si="1"/>
        <v>0.35000000000000003</v>
      </c>
      <c r="D15" s="51">
        <f t="shared" si="2"/>
        <v>17.290000000000003</v>
      </c>
    </row>
    <row r="16" spans="1:4" s="162" customFormat="1">
      <c r="A16" s="54">
        <v>0.1</v>
      </c>
      <c r="B16" s="52">
        <f t="shared" si="0"/>
        <v>3.5000000000000003E-2</v>
      </c>
      <c r="C16" s="50">
        <f>B16*5</f>
        <v>0.17500000000000002</v>
      </c>
      <c r="D16" s="51">
        <f t="shared" si="2"/>
        <v>8.6450000000000014</v>
      </c>
    </row>
    <row r="17" spans="1:4" s="162" customFormat="1">
      <c r="A17" s="163"/>
      <c r="B17" s="164"/>
      <c r="C17" s="164"/>
      <c r="D17" s="159"/>
    </row>
    <row r="18" spans="1:4" s="162" customFormat="1">
      <c r="A18" s="431" t="s">
        <v>386</v>
      </c>
      <c r="B18" s="431"/>
      <c r="C18" s="431"/>
      <c r="D18" s="431"/>
    </row>
    <row r="19" spans="1:4" s="162" customFormat="1">
      <c r="A19" s="163"/>
      <c r="B19" s="164"/>
      <c r="C19" s="164"/>
      <c r="D19" s="159"/>
    </row>
    <row r="20" spans="1:4" ht="26.25" customHeight="1" thickBot="1">
      <c r="A20" s="249"/>
      <c r="B20" s="165" t="s">
        <v>387</v>
      </c>
      <c r="C20" s="165" t="s">
        <v>388</v>
      </c>
    </row>
    <row r="21" spans="1:4" ht="14" thickBot="1">
      <c r="A21" s="166" t="s">
        <v>389</v>
      </c>
      <c r="B21" s="178">
        <v>0.35000000000000003</v>
      </c>
      <c r="C21" s="7">
        <f>MINUTE(B21)/60+HOUR(B21)</f>
        <v>8.4</v>
      </c>
    </row>
    <row r="22" spans="1:4">
      <c r="A22" s="167" t="s">
        <v>390</v>
      </c>
      <c r="B22" s="159"/>
    </row>
    <row r="23" spans="1:4" s="162" customFormat="1">
      <c r="A23" s="163"/>
      <c r="B23" s="164"/>
      <c r="C23" s="164"/>
      <c r="D23" s="159"/>
    </row>
    <row r="24" spans="1:4" s="162" customFormat="1">
      <c r="A24" s="163"/>
      <c r="B24" s="164"/>
      <c r="C24" s="164"/>
      <c r="D24" s="159"/>
    </row>
    <row r="25" spans="1:4" s="162" customFormat="1" ht="27" customHeight="1">
      <c r="A25" s="431" t="s">
        <v>391</v>
      </c>
      <c r="B25" s="431"/>
      <c r="C25" s="431"/>
      <c r="D25" s="431"/>
    </row>
    <row r="26" spans="1:4" s="162" customFormat="1">
      <c r="A26" s="163"/>
      <c r="B26" s="164"/>
      <c r="C26" s="164"/>
      <c r="D26" s="159"/>
    </row>
    <row r="27" spans="1:4" s="162" customFormat="1" ht="14">
      <c r="A27" s="163" t="s">
        <v>392</v>
      </c>
      <c r="B27" s="168" t="s">
        <v>393</v>
      </c>
      <c r="C27" s="164" t="s">
        <v>394</v>
      </c>
    </row>
    <row r="28" spans="1:4" s="162" customFormat="1">
      <c r="A28" s="169" t="s">
        <v>395</v>
      </c>
      <c r="B28" s="177">
        <v>77.804861111111109</v>
      </c>
      <c r="C28" s="8">
        <f>B28/D7</f>
        <v>0.89999839341944599</v>
      </c>
    </row>
    <row r="29" spans="1:4" s="162" customFormat="1">
      <c r="A29" s="163"/>
      <c r="B29" s="164"/>
      <c r="C29" s="170"/>
    </row>
    <row r="30" spans="1:4" s="162" customFormat="1">
      <c r="A30" s="169" t="s">
        <v>396</v>
      </c>
      <c r="B30" s="177">
        <v>1.575</v>
      </c>
      <c r="C30" s="8">
        <f>B30/C7</f>
        <v>0.89999999999999991</v>
      </c>
    </row>
    <row r="31" spans="1:4" s="162" customFormat="1">
      <c r="A31" s="163"/>
      <c r="B31" s="164"/>
      <c r="C31" s="170"/>
    </row>
    <row r="32" spans="1:4" s="162" customFormat="1">
      <c r="A32" s="169" t="s">
        <v>397</v>
      </c>
      <c r="B32" s="177">
        <v>0.31458333333333333</v>
      </c>
      <c r="C32" s="8">
        <f>B32/B7</f>
        <v>0.89880952380952372</v>
      </c>
    </row>
    <row r="33" spans="1:14" s="162" customFormat="1">
      <c r="A33" s="163"/>
      <c r="B33" s="164"/>
      <c r="C33" s="164"/>
    </row>
    <row r="35" spans="1:14" ht="16">
      <c r="A35" s="430" t="s">
        <v>398</v>
      </c>
      <c r="B35" s="430"/>
      <c r="C35" s="430"/>
      <c r="D35" s="430"/>
    </row>
    <row r="37" spans="1:14">
      <c r="A37" s="426" t="s">
        <v>399</v>
      </c>
      <c r="B37" s="426"/>
      <c r="C37" s="426"/>
      <c r="D37" s="426"/>
    </row>
    <row r="38" spans="1:14">
      <c r="A38" s="96"/>
      <c r="B38" s="96"/>
      <c r="C38" s="96"/>
      <c r="D38" s="96"/>
    </row>
    <row r="39" spans="1:14">
      <c r="A39" s="159" t="s">
        <v>400</v>
      </c>
    </row>
    <row r="41" spans="1:14" ht="16">
      <c r="A41" s="428" t="s">
        <v>349</v>
      </c>
      <c r="B41" s="428"/>
      <c r="C41" s="428"/>
      <c r="D41" s="428"/>
    </row>
    <row r="43" spans="1:14" ht="27.75" customHeight="1">
      <c r="A43" s="424" t="s">
        <v>401</v>
      </c>
      <c r="B43" s="424"/>
      <c r="C43" s="424"/>
      <c r="D43" s="424"/>
      <c r="E43" s="171"/>
      <c r="F43" s="171"/>
      <c r="G43" s="171"/>
      <c r="H43" s="171"/>
      <c r="I43" s="171"/>
      <c r="J43" s="171"/>
      <c r="K43" s="171"/>
      <c r="L43" s="171"/>
      <c r="M43" s="171"/>
      <c r="N43" s="171"/>
    </row>
    <row r="44" spans="1:14">
      <c r="A44" s="348"/>
      <c r="B44" s="348"/>
      <c r="C44" s="348"/>
      <c r="D44" s="348"/>
      <c r="E44" s="171"/>
      <c r="F44" s="171"/>
      <c r="G44" s="171"/>
      <c r="H44" s="171"/>
      <c r="I44" s="171"/>
      <c r="J44" s="171"/>
      <c r="K44" s="171"/>
      <c r="L44" s="171"/>
      <c r="M44" s="171"/>
      <c r="N44" s="171"/>
    </row>
    <row r="45" spans="1:14">
      <c r="A45" s="400" t="s">
        <v>402</v>
      </c>
      <c r="B45" s="400"/>
      <c r="C45" s="400"/>
      <c r="D45" s="400"/>
    </row>
    <row r="46" spans="1:14">
      <c r="A46" s="343"/>
      <c r="B46" s="343"/>
      <c r="C46" s="343"/>
      <c r="D46" s="343"/>
    </row>
    <row r="47" spans="1:14">
      <c r="A47" s="427" t="s">
        <v>403</v>
      </c>
      <c r="B47" s="427"/>
      <c r="C47" s="427"/>
      <c r="D47" s="427"/>
    </row>
    <row r="49" spans="1:4">
      <c r="A49" s="159" t="s">
        <v>404</v>
      </c>
    </row>
    <row r="50" spans="1:4">
      <c r="A50" s="159"/>
      <c r="B50" s="159"/>
    </row>
    <row r="51" spans="1:4" ht="16">
      <c r="A51" s="428" t="s">
        <v>405</v>
      </c>
      <c r="B51" s="428"/>
      <c r="C51" s="428"/>
      <c r="D51" s="428"/>
    </row>
    <row r="53" spans="1:4">
      <c r="A53" s="423" t="s">
        <v>406</v>
      </c>
      <c r="B53" s="423"/>
      <c r="C53" s="172"/>
    </row>
    <row r="54" spans="1:4">
      <c r="A54" s="347"/>
      <c r="B54" s="347"/>
      <c r="C54" s="172"/>
    </row>
    <row r="55" spans="1:4">
      <c r="A55" s="424" t="s">
        <v>407</v>
      </c>
      <c r="B55" s="425"/>
      <c r="C55" s="425"/>
      <c r="D55" s="425"/>
    </row>
    <row r="56" spans="1:4">
      <c r="A56" s="348"/>
      <c r="B56" s="349"/>
      <c r="C56" s="349"/>
      <c r="D56" s="349"/>
    </row>
    <row r="57" spans="1:4" ht="27" customHeight="1">
      <c r="A57" s="424" t="s">
        <v>408</v>
      </c>
      <c r="B57" s="425"/>
      <c r="C57" s="425"/>
      <c r="D57" s="425"/>
    </row>
    <row r="58" spans="1:4">
      <c r="A58" s="348"/>
      <c r="B58" s="349"/>
      <c r="C58" s="349"/>
      <c r="D58" s="349"/>
    </row>
    <row r="59" spans="1:4" ht="27.75" customHeight="1">
      <c r="A59" s="424" t="s">
        <v>409</v>
      </c>
      <c r="B59" s="425"/>
      <c r="C59" s="425"/>
      <c r="D59" s="425"/>
    </row>
    <row r="60" spans="1:4">
      <c r="A60" s="348"/>
      <c r="B60" s="349"/>
      <c r="C60" s="349"/>
      <c r="D60" s="349"/>
    </row>
    <row r="61" spans="1:4" ht="16">
      <c r="A61" s="428" t="s">
        <v>350</v>
      </c>
      <c r="B61" s="428"/>
      <c r="C61" s="428"/>
      <c r="D61" s="428"/>
    </row>
    <row r="63" spans="1:4" s="129" customFormat="1">
      <c r="A63" s="424" t="s">
        <v>410</v>
      </c>
      <c r="B63" s="425"/>
      <c r="C63" s="425"/>
      <c r="D63" s="425"/>
    </row>
    <row r="64" spans="1:4">
      <c r="A64" s="172"/>
      <c r="B64" s="172"/>
      <c r="C64" s="172"/>
    </row>
    <row r="65" spans="1:4">
      <c r="A65" s="423" t="s">
        <v>411</v>
      </c>
      <c r="B65" s="423"/>
      <c r="C65" s="423"/>
    </row>
    <row r="66" spans="1:4">
      <c r="A66" s="156"/>
      <c r="B66" s="156"/>
      <c r="C66" s="172"/>
    </row>
    <row r="67" spans="1:4">
      <c r="A67" s="423" t="s">
        <v>412</v>
      </c>
      <c r="B67" s="423"/>
      <c r="C67" s="423"/>
      <c r="D67" s="423"/>
    </row>
  </sheetData>
  <sheetProtection algorithmName="SHA-512" hashValue="Idf0fJUL6rOANYwnhe4D3avsWpTPIa8WMQRUc5mVHNfRHDyNRcPi81irXx2ZASywG+xMAacXv2TBs+HhKczolA==" saltValue="04PROXMDCdB9zUyzK90XOg==" spinCount="100000" sheet="1" formatCells="0" formatColumns="0" formatRows="0" insertColumns="0" insertRows="0"/>
  <mergeCells count="19">
    <mergeCell ref="A2:D2"/>
    <mergeCell ref="A4:D4"/>
    <mergeCell ref="A35:D35"/>
    <mergeCell ref="A59:D59"/>
    <mergeCell ref="A41:D41"/>
    <mergeCell ref="A18:D18"/>
    <mergeCell ref="A25:D25"/>
    <mergeCell ref="A67:D67"/>
    <mergeCell ref="A43:D43"/>
    <mergeCell ref="A55:D55"/>
    <mergeCell ref="A57:D57"/>
    <mergeCell ref="A37:D37"/>
    <mergeCell ref="A65:C65"/>
    <mergeCell ref="A45:D45"/>
    <mergeCell ref="A47:D47"/>
    <mergeCell ref="A51:D51"/>
    <mergeCell ref="A61:D61"/>
    <mergeCell ref="A63:D63"/>
    <mergeCell ref="A53:B53"/>
  </mergeCells>
  <phoneticPr fontId="14" type="noConversion"/>
  <pageMargins left="0.78740157499999996" right="0.78740157499999996" top="0.984251969" bottom="0.984251969" header="0.4921259845" footer="0.492125984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AE28E56E0A5124D9746F2F63E250A5B" ma:contentTypeVersion="17" ma:contentTypeDescription="Ein neues Dokument erstellen." ma:contentTypeScope="" ma:versionID="a88fdf6b4121b0964c4a6cac303a631f">
  <xsd:schema xmlns:xsd="http://www.w3.org/2001/XMLSchema" xmlns:xs="http://www.w3.org/2001/XMLSchema" xmlns:p="http://schemas.microsoft.com/office/2006/metadata/properties" xmlns:ns2="6b0daa1f-51d1-45ec-9531-8473d785a6f4" xmlns:ns3="5b2daeab-bc3a-45ec-b624-a2591c7a734e" targetNamespace="http://schemas.microsoft.com/office/2006/metadata/properties" ma:root="true" ma:fieldsID="8dbf372b6fcc91b85597e58daa6d3522" ns2:_="" ns3:_="">
    <xsd:import namespace="6b0daa1f-51d1-45ec-9531-8473d785a6f4"/>
    <xsd:import namespace="5b2daeab-bc3a-45ec-b624-a2591c7a734e"/>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0daa1f-51d1-45ec-9531-8473d785a6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68ce99ab-e86c-498e-ac27-92c97467731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2daeab-bc3a-45ec-b624-a2591c7a734e" elementFormDefault="qualified">
    <xsd:import namespace="http://schemas.microsoft.com/office/2006/documentManagement/types"/>
    <xsd:import namespace="http://schemas.microsoft.com/office/infopath/2007/PartnerControls"/>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6cf447c7-e2ef-4147-9527-da4790f65e29}" ma:internalName="TaxCatchAll" ma:showField="CatchAllData" ma:web="5b2daeab-bc3a-45ec-b624-a2591c7a73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b0daa1f-51d1-45ec-9531-8473d785a6f4">
      <Terms xmlns="http://schemas.microsoft.com/office/infopath/2007/PartnerControls"/>
    </lcf76f155ced4ddcb4097134ff3c332f>
    <TaxCatchAll xmlns="5b2daeab-bc3a-45ec-b624-a2591c7a734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9C08C7C6-2EFD-413F-8619-D6B06B80CD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0daa1f-51d1-45ec-9531-8473d785a6f4"/>
    <ds:schemaRef ds:uri="5b2daeab-bc3a-45ec-b624-a2591c7a73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A48E67-72C9-4035-A976-77797F643347}">
  <ds:schemaRefs>
    <ds:schemaRef ds:uri="http://purl.org/dc/elements/1.1/"/>
    <ds:schemaRef ds:uri="http://purl.org/dc/terms/"/>
    <ds:schemaRef ds:uri="http://purl.org/dc/dcmitype/"/>
    <ds:schemaRef ds:uri="http://schemas.microsoft.com/office/2006/documentManagement/types"/>
    <ds:schemaRef ds:uri="5b2daeab-bc3a-45ec-b624-a2591c7a734e"/>
    <ds:schemaRef ds:uri="6b0daa1f-51d1-45ec-9531-8473d785a6f4"/>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31CC93C-B598-4E81-8E3F-2E0F8BC444D0}">
  <ds:schemaRefs>
    <ds:schemaRef ds:uri="http://schemas.microsoft.com/sharepoint/v3/contenttype/forms"/>
  </ds:schemaRefs>
</ds:datastoreItem>
</file>

<file path=customXml/itemProps4.xml><?xml version="1.0" encoding="utf-8"?>
<ds:datastoreItem xmlns:ds="http://schemas.openxmlformats.org/officeDocument/2006/customXml" ds:itemID="{0519CB59-C5F3-491B-8DF7-2109C1DE6ED2}">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7</vt:i4>
      </vt:variant>
    </vt:vector>
  </HeadingPairs>
  <TitlesOfParts>
    <vt:vector size="7" baseType="lpstr">
      <vt:lpstr>Schritt 1</vt:lpstr>
      <vt:lpstr>Schritt 2 BFS</vt:lpstr>
      <vt:lpstr>Schritt 3</vt:lpstr>
      <vt:lpstr>Schritt 4</vt:lpstr>
      <vt:lpstr>ScoreCard</vt:lpstr>
      <vt:lpstr>Vergleiche</vt:lpstr>
      <vt:lpstr>Daten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scorecard</dc:title>
  <dc:subject/>
  <dc:creator>Sarah GERMANIER</dc:creator>
  <cp:keywords/>
  <dc:description/>
  <cp:lastModifiedBy>Heike Ehrlicher Bibliosuisse</cp:lastModifiedBy>
  <cp:revision/>
  <dcterms:created xsi:type="dcterms:W3CDTF">2008-02-26T16:06:29Z</dcterms:created>
  <dcterms:modified xsi:type="dcterms:W3CDTF">2023-09-14T10:23:30Z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0x010100AAE28E56E0A5124D9746F2F63E250A5B</vt:lpwstr>
  </property>
  <property fmtid="{D5CDD505-2E9C-101B-9397-08002B2CF9AE}" pid="3" name="MediaServiceImageTags">
    <vt:lpwstr/>
  </property>
</Properties>
</file>